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dustry/PROSPECT &amp; RAPORT S1/Raport anual 2023/financiare finale/de publicat pe site/"/>
    </mc:Choice>
  </mc:AlternateContent>
  <xr:revisionPtr revIDLastSave="323" documentId="13_ncr:1_{502BA318-DBC9-49C7-9BE9-FDCEEED1FDC6}" xr6:coauthVersionLast="45" xr6:coauthVersionMax="47" xr10:uidLastSave="{0D494DF9-2C4C-4B72-A0FC-2164AC1141C8}"/>
  <bookViews>
    <workbookView xWindow="-110" yWindow="-110" windowWidth="19420" windowHeight="10420" tabRatio="911" xr2:uid="{00000000-000D-0000-FFFF-FFFF00000000}"/>
  </bookViews>
  <sheets>
    <sheet name="Index" sheetId="10" r:id="rId1"/>
    <sheet name="SOCI" sheetId="16" r:id="rId2"/>
    <sheet name="SOFP" sheetId="11" r:id="rId3"/>
    <sheet name="SOCE" sheetId="13" r:id="rId4"/>
    <sheet name="SOCF" sheetId="14" r:id="rId5"/>
    <sheet name="SEGMENT REPORTING" sheetId="15" r:id="rId6"/>
  </sheets>
  <definedNames>
    <definedName name="_Hlk64274243" localSheetId="2">SOFP!$A$47</definedName>
    <definedName name="_Hlk64274250" localSheetId="2">SOFP!$A$49</definedName>
    <definedName name="_Hlk64274258" localSheetId="2">SOFP!$A$57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LE_LINK6" localSheetId="4">SOCF!$A$22</definedName>
    <definedName name="OLE_LINK7" localSheetId="4">SOCF!$A$49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1" i="15" l="1"/>
  <c r="D61" i="15"/>
  <c r="C61" i="15"/>
  <c r="B61" i="15"/>
  <c r="F73" i="15"/>
  <c r="F72" i="15"/>
  <c r="F69" i="15"/>
  <c r="F68" i="15"/>
  <c r="F66" i="15"/>
  <c r="F64" i="15"/>
  <c r="F63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5" i="15"/>
  <c r="F44" i="15"/>
  <c r="F61" i="15" s="1"/>
  <c r="F28" i="15"/>
  <c r="E28" i="15"/>
  <c r="D28" i="15"/>
  <c r="C28" i="15"/>
  <c r="B28" i="15"/>
  <c r="G39" i="15"/>
  <c r="G36" i="15"/>
  <c r="G35" i="15"/>
  <c r="G33" i="15"/>
  <c r="G31" i="15"/>
  <c r="G30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C51" i="14"/>
  <c r="D55" i="14"/>
  <c r="C55" i="14"/>
  <c r="D43" i="14"/>
  <c r="C43" i="14"/>
  <c r="D29" i="14"/>
  <c r="D33" i="14" s="1"/>
  <c r="C29" i="14"/>
  <c r="C33" i="14" s="1"/>
  <c r="D10" i="14"/>
  <c r="C10" i="14"/>
  <c r="J31" i="13"/>
  <c r="I31" i="13"/>
  <c r="H31" i="13"/>
  <c r="G31" i="13"/>
  <c r="F31" i="13"/>
  <c r="E31" i="13"/>
  <c r="D31" i="13"/>
  <c r="C31" i="13"/>
  <c r="J21" i="13"/>
  <c r="I21" i="13"/>
  <c r="H21" i="13"/>
  <c r="G21" i="13"/>
  <c r="F21" i="13"/>
  <c r="E21" i="13"/>
  <c r="D21" i="13"/>
  <c r="C21" i="13"/>
  <c r="J13" i="13"/>
  <c r="I13" i="13"/>
  <c r="H13" i="13"/>
  <c r="G13" i="13"/>
  <c r="F13" i="13"/>
  <c r="E13" i="13"/>
  <c r="D13" i="13"/>
  <c r="C13" i="13"/>
  <c r="C59" i="16"/>
  <c r="D59" i="16"/>
  <c r="C54" i="16"/>
  <c r="D54" i="16"/>
  <c r="C47" i="16"/>
  <c r="A1" i="15"/>
  <c r="J25" i="13"/>
  <c r="I25" i="13"/>
  <c r="H25" i="13"/>
  <c r="G25" i="13"/>
  <c r="F25" i="13"/>
  <c r="E25" i="13"/>
  <c r="D25" i="13"/>
  <c r="C25" i="13"/>
  <c r="D47" i="16"/>
  <c r="D50" i="11"/>
  <c r="D60" i="11"/>
  <c r="D62" i="11" s="1"/>
  <c r="G28" i="15" l="1"/>
  <c r="D57" i="14"/>
  <c r="D61" i="14" s="1"/>
  <c r="C57" i="14"/>
  <c r="C61" i="14" s="1"/>
  <c r="C28" i="16"/>
  <c r="C24" i="16"/>
  <c r="C60" i="11"/>
  <c r="C50" i="11"/>
  <c r="C38" i="11"/>
  <c r="C42" i="11" s="1"/>
  <c r="C27" i="11"/>
  <c r="C18" i="11"/>
  <c r="C32" i="16" l="1"/>
  <c r="C36" i="16" s="1"/>
  <c r="C62" i="11"/>
  <c r="C64" i="11" s="1"/>
  <c r="C49" i="16" l="1"/>
  <c r="D38" i="11"/>
  <c r="D42" i="11" s="1"/>
  <c r="D64" i="11" s="1"/>
  <c r="D27" i="11"/>
  <c r="D18" i="11"/>
  <c r="D29" i="11" l="1"/>
  <c r="C29" i="11"/>
  <c r="D28" i="16" l="1"/>
  <c r="D24" i="16"/>
  <c r="D32" i="16" l="1"/>
  <c r="D36" i="16" s="1"/>
  <c r="D49" i="16" l="1"/>
  <c r="A1" i="14"/>
  <c r="A1" i="13"/>
</calcChain>
</file>

<file path=xl/sharedStrings.xml><?xml version="1.0" encoding="utf-8"?>
<sst xmlns="http://schemas.openxmlformats.org/spreadsheetml/2006/main" count="301" uniqueCount="190">
  <si>
    <t>EXTRACT FROM</t>
  </si>
  <si>
    <t>CONSOLIDATED STATEMENT OF FINANCIAL POSITION</t>
  </si>
  <si>
    <t>CONSOLIDATED STATEMENT OF CHANGES IN EQUITY</t>
  </si>
  <si>
    <t>CONSOLIDATED STATEMENT OF CASH FLOWS</t>
  </si>
  <si>
    <t>In case there are inconsistencies or omissions from the amounts presented in the consolidated financial statements, the amounts presented in the consolidated financial statements will prevail.</t>
  </si>
  <si>
    <t xml:space="preserve">          </t>
  </si>
  <si>
    <t>*The amounts presented are extracted from the Consolidated Financial Statements as at and for year ended 31 December 2023 ("consolidated financial statements").</t>
  </si>
  <si>
    <t>ROCA INDUSTRY HOLDINGROCK1 SA</t>
  </si>
  <si>
    <t>Reevaluarea imobilizărilor corporale, brut</t>
  </si>
  <si>
    <t>31-Dec-22</t>
  </si>
  <si>
    <t>31-Dec-23</t>
  </si>
  <si>
    <t>-</t>
  </si>
  <si>
    <t>(all amounts are expressed as ‘RON’ unless otherwise specified)</t>
  </si>
  <si>
    <t>ASSETS</t>
  </si>
  <si>
    <t>Non-current assets</t>
  </si>
  <si>
    <t>Goodwill</t>
  </si>
  <si>
    <t>Other Intangible assets</t>
  </si>
  <si>
    <t>Property, plant and equipment</t>
  </si>
  <si>
    <t>Right-of-use assets</t>
  </si>
  <si>
    <t>Investments in associates</t>
  </si>
  <si>
    <t>Non-current financial assets</t>
  </si>
  <si>
    <t>Total non-current assets</t>
  </si>
  <si>
    <t>Current assets</t>
  </si>
  <si>
    <t>Inventories</t>
  </si>
  <si>
    <t>Trade receivables</t>
  </si>
  <si>
    <t>Other current financial assets</t>
  </si>
  <si>
    <t>Prepayments</t>
  </si>
  <si>
    <t>Cash restricted</t>
  </si>
  <si>
    <t>Cash and cash equivalents</t>
  </si>
  <si>
    <t>Total current assets</t>
  </si>
  <si>
    <t>TOTAL ASSETS</t>
  </si>
  <si>
    <t>EQUITY AND LIABILITIES</t>
  </si>
  <si>
    <t>Capital and reserves</t>
  </si>
  <si>
    <t>Share capital</t>
  </si>
  <si>
    <t>Share premium</t>
  </si>
  <si>
    <t>Revaluation reserve</t>
  </si>
  <si>
    <t>Other reserves</t>
  </si>
  <si>
    <t>Retained earnings</t>
  </si>
  <si>
    <t>Total equity attributable to owners of the Company</t>
  </si>
  <si>
    <t>Non-controlling interests</t>
  </si>
  <si>
    <t>Total equity</t>
  </si>
  <si>
    <t>Non-current liabilities</t>
  </si>
  <si>
    <t>Borrowings</t>
  </si>
  <si>
    <t>Lease liability</t>
  </si>
  <si>
    <t>Government grants</t>
  </si>
  <si>
    <t>Deferred tax liabilities</t>
  </si>
  <si>
    <t>Total non-current liabilities</t>
  </si>
  <si>
    <t>Current liabilities</t>
  </si>
  <si>
    <t>Liabilities related to acquisitions of subsidiaries</t>
  </si>
  <si>
    <t>Trade and other payables</t>
  </si>
  <si>
    <t>Employee benefits - current</t>
  </si>
  <si>
    <t>Current tax liabilities</t>
  </si>
  <si>
    <t>Total current liabilities</t>
  </si>
  <si>
    <t>Total liabilities</t>
  </si>
  <si>
    <t>TOTAL EQUITY AND LIABILITIES</t>
  </si>
  <si>
    <t>FOR THE YEAR ENDED AS AT 31 DECEMBER 2023</t>
  </si>
  <si>
    <t>Revenue</t>
  </si>
  <si>
    <t>Other operating income</t>
  </si>
  <si>
    <t>Changes in inventories of finished goods and work in progress</t>
  </si>
  <si>
    <t>Raw materials, consumables used and merchandise costs</t>
  </si>
  <si>
    <t>Depreciation and amortisation</t>
  </si>
  <si>
    <t>Employee benefit expenses</t>
  </si>
  <si>
    <t>Advertising costs</t>
  </si>
  <si>
    <t>Impairment of goodwill</t>
  </si>
  <si>
    <t>Other gains/(losses) – net</t>
  </si>
  <si>
    <t>Loss on derecognition of associate</t>
  </si>
  <si>
    <t>Loss on liquidated entity</t>
  </si>
  <si>
    <t>Finance income</t>
  </si>
  <si>
    <t>Finance costs</t>
  </si>
  <si>
    <t>Net finance costs</t>
  </si>
  <si>
    <t>Income tax expense</t>
  </si>
  <si>
    <t>Other comprehensive income</t>
  </si>
  <si>
    <t>Items that may be reclassified to profit or loss</t>
  </si>
  <si>
    <t>Exchange differences on translation of foreign operations</t>
  </si>
  <si>
    <t>Basic and diluted earnings per share (RON)</t>
  </si>
  <si>
    <t>Cash flows from operating activities</t>
  </si>
  <si>
    <t>Cash and cash equivalents at the beginning of the financial year</t>
  </si>
  <si>
    <t>Effects of exchange rate changes on cash and cash equivalents</t>
  </si>
  <si>
    <t>Total reportable segments</t>
  </si>
  <si>
    <t>Electric cables</t>
  </si>
  <si>
    <t>Edged panels and fencing mesh</t>
  </si>
  <si>
    <t>Doors for residential buildings</t>
  </si>
  <si>
    <t>Varnishes, paints and decorative plasters</t>
  </si>
  <si>
    <t>Fiberglass and fiberglass reinforcement</t>
  </si>
  <si>
    <t>Employee benefits expenses</t>
  </si>
  <si>
    <t>Services and utilities expenses</t>
  </si>
  <si>
    <t>Revaluation loss</t>
  </si>
  <si>
    <t>Net foreign exchange gains/(losses)</t>
  </si>
  <si>
    <t>Gain/(loss) on disposal of property, plant and equipment</t>
  </si>
  <si>
    <t>Expected credit loss on trade receivables</t>
  </si>
  <si>
    <t>Impairment of current assets</t>
  </si>
  <si>
    <t>Other</t>
  </si>
  <si>
    <t>Share of loss of an associate</t>
  </si>
  <si>
    <t>EBITDA adjusted*</t>
  </si>
  <si>
    <t>Financial income</t>
  </si>
  <si>
    <t>Financial costs</t>
  </si>
  <si>
    <t>Segment profit/(loss) before tax</t>
  </si>
  <si>
    <t>Total assets</t>
  </si>
  <si>
    <t>Other disclosures:</t>
  </si>
  <si>
    <t>Capital expenditure</t>
  </si>
  <si>
    <t>Result for the year</t>
  </si>
  <si>
    <t>Total comprehensive result for the year</t>
  </si>
  <si>
    <t>Transactions with owners in their capacity as owners:</t>
  </si>
  <si>
    <t>Transaction costs on issuance of shares</t>
  </si>
  <si>
    <t>Dividends</t>
  </si>
  <si>
    <t>Tax paid on intra-group dividends</t>
  </si>
  <si>
    <t>Share
capital</t>
  </si>
  <si>
    <t>Share
premium</t>
  </si>
  <si>
    <t>Revaluation
reserve</t>
  </si>
  <si>
    <t>Other
reserves</t>
  </si>
  <si>
    <t>Retained
earnings</t>
  </si>
  <si>
    <t>Total capital
attributable to owners
of the Company</t>
  </si>
  <si>
    <t>Total
equity</t>
  </si>
  <si>
    <t xml:space="preserve">PREPARED IN ACCORDANCE WITH THE ORDER OF MINISTRY OF FINANCE NO. 2844/2016 </t>
  </si>
  <si>
    <t>AND INTERNATIONAL FINANCIAL REPORTING STANDARDS AS ADOPTED BY THE EUROPEAN UNION, AS REVISED</t>
  </si>
  <si>
    <t>CONSOLIDATED STATEMENT OF COMPREHENSIVE INCOME</t>
  </si>
  <si>
    <t>SEGMENT REPORTING</t>
  </si>
  <si>
    <t>Revenue from contracts with customers</t>
  </si>
  <si>
    <t>Marketing and advertising costs</t>
  </si>
  <si>
    <t>Operating loss</t>
  </si>
  <si>
    <t>Share of net loss of associates accounted for using the equity method</t>
  </si>
  <si>
    <t>Result before income tax</t>
  </si>
  <si>
    <t>Loss for the period from continuing operations</t>
  </si>
  <si>
    <t>Items that will not be reclassified to profit or loss:</t>
  </si>
  <si>
    <t>Deferred tax on revaluations of property, plant and equipment</t>
  </si>
  <si>
    <t>Other comprehensive income, net of tax</t>
  </si>
  <si>
    <t>Total comprehensive income for the year</t>
  </si>
  <si>
    <t>Loss is attributable to:</t>
  </si>
  <si>
    <t>- Non-controlling interests</t>
  </si>
  <si>
    <t>- Owners of the Company</t>
  </si>
  <si>
    <t>Total comprehensive income is attributable to:</t>
  </si>
  <si>
    <t>CONSOLIDATED FINANCIAL STATEMENTS FOR THE YEAR ENDED 31 DECEMBER 2023</t>
  </si>
  <si>
    <t>Non-controlling
interests</t>
  </si>
  <si>
    <t>Non-controlling interests on acquisition of subsidiary</t>
  </si>
  <si>
    <t>Transactions with non-controlling interests</t>
  </si>
  <si>
    <t>Adjustments for:</t>
  </si>
  <si>
    <t>Change in operating assets and liabilities, net of effects from purchase of controlled entity:</t>
  </si>
  <si>
    <t>Cash flows from investing activities:</t>
  </si>
  <si>
    <t>Cash flows from financing activities:</t>
  </si>
  <si>
    <t>Result before tax</t>
  </si>
  <si>
    <t>Depreciation and amortisation expenses</t>
  </si>
  <si>
    <t>Movements in allowance for expected credit losses</t>
  </si>
  <si>
    <t>Interest income</t>
  </si>
  <si>
    <t>Interest expenses</t>
  </si>
  <si>
    <t>Unrealized foreign exchange loss</t>
  </si>
  <si>
    <t>Net (gain)/loss on sale of non-current assets</t>
  </si>
  <si>
    <t>(Increase)/ Decrease of trade and other receivables</t>
  </si>
  <si>
    <t>Decrease/(Increase) of inventories</t>
  </si>
  <si>
    <t>Decrease of trade and other payables</t>
  </si>
  <si>
    <t>Decrease/(Increase) of non-current financial assets</t>
  </si>
  <si>
    <t>Income tax paid</t>
  </si>
  <si>
    <t>Net cash generated from operating activities</t>
  </si>
  <si>
    <t>Payments for acquisition of property, plant and equipment</t>
  </si>
  <si>
    <t>Payments for acquisition of intangible assets</t>
  </si>
  <si>
    <t>Receipt of government grants</t>
  </si>
  <si>
    <t>Interest received</t>
  </si>
  <si>
    <t>Proceeds from the sale of property, plant and equipment</t>
  </si>
  <si>
    <t>Net cash used in investing activities</t>
  </si>
  <si>
    <t>Interest paid</t>
  </si>
  <si>
    <t>Transaction costs related to loans and borrowings</t>
  </si>
  <si>
    <t>Repayments of lease liabilities</t>
  </si>
  <si>
    <t>Transaction costs related to shares issuance</t>
  </si>
  <si>
    <t>Taxes on intragroup dividends</t>
  </si>
  <si>
    <t>Dividends paid to non-controlling interests in subsidiaries</t>
  </si>
  <si>
    <t>Net cash generated from financing activities</t>
  </si>
  <si>
    <t>Net decrease in cash and cash equivalents</t>
  </si>
  <si>
    <t>Cash and cash equivalents at the end of year</t>
  </si>
  <si>
    <t>Amortisation of government grants</t>
  </si>
  <si>
    <t>Share of result of associate</t>
  </si>
  <si>
    <t xml:space="preserve">Total reportable segments </t>
  </si>
  <si>
    <t xml:space="preserve">   Impairment of goodwill</t>
  </si>
  <si>
    <t xml:space="preserve"> - </t>
  </si>
  <si>
    <t>Gain on disposal of property, plant and equipment</t>
  </si>
  <si>
    <t xml:space="preserve">Investment in an associate  </t>
  </si>
  <si>
    <t xml:space="preserve"> -</t>
  </si>
  <si>
    <r>
      <t>EBITDA adjusted</t>
    </r>
    <r>
      <rPr>
        <b/>
        <vertAlign val="superscript"/>
        <sz val="8"/>
        <color theme="1"/>
        <rFont val="Tahoma"/>
        <family val="2"/>
      </rPr>
      <t>*</t>
    </r>
  </si>
  <si>
    <t>External customers</t>
  </si>
  <si>
    <t>Payment for the acquisition of a subsidiary, net of cash</t>
  </si>
  <si>
    <t>Payment for acquisition of associate</t>
  </si>
  <si>
    <t>Proceeds from borrowings</t>
  </si>
  <si>
    <t>Repayment of borrowings</t>
  </si>
  <si>
    <r>
      <t xml:space="preserve">2023
</t>
    </r>
    <r>
      <rPr>
        <i/>
        <sz val="8"/>
        <color rgb="FF000000"/>
        <rFont val="Tahoma"/>
        <family val="2"/>
      </rPr>
      <t>audited</t>
    </r>
  </si>
  <si>
    <r>
      <t xml:space="preserve">2022
</t>
    </r>
    <r>
      <rPr>
        <i/>
        <sz val="8"/>
        <color rgb="FF000000"/>
        <rFont val="Tahoma"/>
        <family val="2"/>
      </rPr>
      <t>unaudited</t>
    </r>
  </si>
  <si>
    <t>audited</t>
  </si>
  <si>
    <t>unaudited</t>
  </si>
  <si>
    <r>
      <t xml:space="preserve">Balance as at 1 January 2022 </t>
    </r>
    <r>
      <rPr>
        <i/>
        <sz val="8"/>
        <color rgb="FF000000"/>
        <rFont val="Tahoma"/>
        <family val="2"/>
      </rPr>
      <t>(unaudited)</t>
    </r>
  </si>
  <si>
    <r>
      <t xml:space="preserve">Balance as at 31 December 2022 </t>
    </r>
    <r>
      <rPr>
        <i/>
        <sz val="8"/>
        <color rgb="FF000000"/>
        <rFont val="Tahoma"/>
        <family val="2"/>
      </rPr>
      <t>(unaudited)</t>
    </r>
  </si>
  <si>
    <r>
      <t xml:space="preserve">Balance as at 31 December 2023 </t>
    </r>
    <r>
      <rPr>
        <i/>
        <sz val="8"/>
        <color rgb="FF000000"/>
        <rFont val="Tahoma"/>
        <family val="2"/>
      </rPr>
      <t>(audited)</t>
    </r>
  </si>
  <si>
    <r>
      <t xml:space="preserve">2023 </t>
    </r>
    <r>
      <rPr>
        <i/>
        <sz val="8"/>
        <color theme="1"/>
        <rFont val="Tahoma"/>
        <family val="2"/>
      </rPr>
      <t>(audited)</t>
    </r>
  </si>
  <si>
    <r>
      <t xml:space="preserve">2022 </t>
    </r>
    <r>
      <rPr>
        <i/>
        <sz val="8"/>
        <color theme="1"/>
        <rFont val="Tahoma"/>
        <family val="2"/>
      </rPr>
      <t>(unaudited)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</si>
</sst>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.00\ _l_e_i_-;\-* #,##0.00\ _l_e_i_-;_-* &quot;-&quot;??\ _l_e_i_-;_-@_-"/>
    <numFmt numFmtId="167" formatCode="[$-409]d/mmm/yy;@"/>
    <numFmt numFmtId="168" formatCode="dd/mm/yyyy"/>
    <numFmt numFmtId="169" formatCode="[$-409]d\-mmm\-yy;@"/>
    <numFmt numFmtId="170" formatCode="0_);\(0\)"/>
    <numFmt numFmtId="171" formatCode="_-* #,##0.00\ _R_O_N_-;\-* #,##0.00\ _R_O_N_-;_-* &quot;-&quot;??\ _R_O_N_-;_-@_-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u/>
      <sz val="8"/>
      <color theme="1"/>
      <name val="Tahoma"/>
      <family val="2"/>
    </font>
    <font>
      <u/>
      <sz val="8"/>
      <color theme="1"/>
      <name val="Tahoma"/>
      <family val="2"/>
    </font>
    <font>
      <b/>
      <u/>
      <sz val="8"/>
      <color theme="10"/>
      <name val="Tahoma"/>
      <family val="2"/>
    </font>
    <font>
      <sz val="8"/>
      <name val="Tahoma"/>
      <family val="2"/>
    </font>
    <font>
      <b/>
      <i/>
      <sz val="8"/>
      <color rgb="FF000000"/>
      <name val="Tahoma"/>
      <family val="2"/>
    </font>
    <font>
      <i/>
      <sz val="8"/>
      <color rgb="FF000000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name val="Verdana"/>
      <family val="2"/>
    </font>
    <font>
      <b/>
      <sz val="11"/>
      <color rgb="FF86BC25"/>
      <name val="Verdana"/>
      <family val="2"/>
    </font>
    <font>
      <b/>
      <sz val="11"/>
      <name val="Verdana"/>
      <family val="2"/>
    </font>
    <font>
      <sz val="11"/>
      <name val="Calibri"/>
      <family val="2"/>
    </font>
    <font>
      <sz val="8"/>
      <name val="Arial"/>
      <family val="2"/>
      <charset val="1"/>
    </font>
    <font>
      <sz val="11"/>
      <color theme="1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50"/>
      <name val="Verdana"/>
      <family val="2"/>
    </font>
    <font>
      <sz val="14"/>
      <color theme="1"/>
      <name val="Calibri"/>
      <family val="2"/>
      <scheme val="minor"/>
    </font>
    <font>
      <sz val="8"/>
      <color rgb="FFFF0000"/>
      <name val="Tahoma"/>
      <family val="2"/>
    </font>
    <font>
      <sz val="8.5"/>
      <color theme="1"/>
      <name val="Calibri"/>
      <family val="2"/>
    </font>
    <font>
      <b/>
      <sz val="8.5"/>
      <color theme="1"/>
      <name val="Calibri"/>
      <family val="2"/>
    </font>
    <font>
      <b/>
      <i/>
      <sz val="8.5"/>
      <color theme="1"/>
      <name val="Calibri"/>
      <family val="2"/>
    </font>
    <font>
      <i/>
      <sz val="8.5"/>
      <color theme="1"/>
      <name val="Calibri"/>
      <family val="2"/>
    </font>
    <font>
      <b/>
      <vertAlign val="superscript"/>
      <sz val="8"/>
      <color theme="1"/>
      <name val="Tahoma"/>
      <family val="2"/>
    </font>
    <font>
      <b/>
      <i/>
      <sz val="8"/>
      <color theme="1"/>
      <name val="Tahoma"/>
      <family val="2"/>
    </font>
    <font>
      <u/>
      <sz val="8"/>
      <color theme="1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86BC2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34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12" applyNumberFormat="0" applyAlignment="0" applyProtection="0"/>
    <xf numFmtId="0" fontId="22" fillId="6" borderId="13" applyNumberFormat="0" applyAlignment="0" applyProtection="0"/>
    <xf numFmtId="0" fontId="24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30" fillId="0" borderId="0"/>
    <xf numFmtId="0" fontId="31" fillId="0" borderId="0"/>
    <xf numFmtId="0" fontId="32" fillId="0" borderId="0"/>
    <xf numFmtId="165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3" fillId="33" borderId="0">
      <alignment horizontal="left" vertical="top"/>
    </xf>
    <xf numFmtId="9" fontId="1" fillId="0" borderId="0" applyFont="0" applyFill="0" applyBorder="0" applyAlignment="0" applyProtection="0"/>
    <xf numFmtId="0" fontId="34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5" fillId="0" borderId="0"/>
    <xf numFmtId="0" fontId="32" fillId="0" borderId="0"/>
    <xf numFmtId="43" fontId="37" fillId="0" borderId="0" applyFont="0" applyFill="0" applyBorder="0" applyAlignment="0" applyProtection="0"/>
    <xf numFmtId="0" fontId="37" fillId="0" borderId="0"/>
    <xf numFmtId="0" fontId="39" fillId="4" borderId="0" applyNumberFormat="0" applyBorder="0" applyAlignment="0" applyProtection="0"/>
    <xf numFmtId="0" fontId="40" fillId="0" borderId="0"/>
    <xf numFmtId="0" fontId="19" fillId="3" borderId="0" applyNumberFormat="0" applyBorder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7" fillId="0" borderId="0"/>
    <xf numFmtId="0" fontId="42" fillId="0" borderId="0"/>
    <xf numFmtId="0" fontId="42" fillId="8" borderId="16" applyNumberFormat="0" applyFont="0" applyAlignment="0" applyProtection="0"/>
    <xf numFmtId="43" fontId="4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37" fillId="0" borderId="0"/>
    <xf numFmtId="0" fontId="25" fillId="7" borderId="15" applyNumberFormat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0" borderId="0"/>
    <xf numFmtId="43" fontId="45" fillId="0" borderId="0" applyFont="0" applyFill="0" applyBorder="0" applyAlignment="0" applyProtection="0"/>
    <xf numFmtId="44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0" fontId="30" fillId="0" borderId="0"/>
    <xf numFmtId="0" fontId="46" fillId="0" borderId="0"/>
    <xf numFmtId="0" fontId="47" fillId="0" borderId="0"/>
    <xf numFmtId="0" fontId="47" fillId="0" borderId="0"/>
    <xf numFmtId="43" fontId="4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1" fillId="0" borderId="0"/>
    <xf numFmtId="0" fontId="37" fillId="0" borderId="0"/>
    <xf numFmtId="166" fontId="37" fillId="0" borderId="0" applyFont="0" applyFill="0" applyBorder="0" applyAlignment="0" applyProtection="0"/>
    <xf numFmtId="0" fontId="48" fillId="0" borderId="0"/>
    <xf numFmtId="0" fontId="37" fillId="0" borderId="0"/>
    <xf numFmtId="0" fontId="37" fillId="0" borderId="0"/>
    <xf numFmtId="43" fontId="48" fillId="0" borderId="0" applyFont="0" applyFill="0" applyBorder="0" applyAlignment="0" applyProtection="0"/>
    <xf numFmtId="170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" fillId="0" borderId="0"/>
    <xf numFmtId="0" fontId="37" fillId="0" borderId="0"/>
    <xf numFmtId="43" fontId="4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0" fontId="31" fillId="0" borderId="0"/>
    <xf numFmtId="0" fontId="1" fillId="0" borderId="0"/>
    <xf numFmtId="0" fontId="1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1" fillId="0" borderId="0"/>
    <xf numFmtId="0" fontId="1" fillId="8" borderId="16" applyNumberFormat="0" applyFont="0" applyAlignment="0" applyProtection="0"/>
    <xf numFmtId="0" fontId="21" fillId="5" borderId="12" applyNumberFormat="0" applyAlignment="0" applyProtection="0"/>
    <xf numFmtId="0" fontId="1" fillId="0" borderId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0" fontId="1" fillId="0" borderId="0"/>
    <xf numFmtId="43" fontId="41" fillId="0" borderId="0" applyFont="0" applyFill="0" applyBorder="0" applyAlignment="0" applyProtection="0"/>
    <xf numFmtId="169" fontId="1" fillId="0" borderId="0"/>
    <xf numFmtId="167" fontId="31" fillId="0" borderId="0"/>
    <xf numFmtId="169" fontId="37" fillId="0" borderId="0"/>
    <xf numFmtId="167" fontId="1" fillId="0" borderId="0"/>
    <xf numFmtId="169" fontId="37" fillId="0" borderId="0"/>
    <xf numFmtId="167" fontId="1" fillId="0" borderId="0"/>
    <xf numFmtId="0" fontId="1" fillId="0" borderId="0"/>
    <xf numFmtId="169" fontId="1" fillId="0" borderId="0"/>
    <xf numFmtId="171" fontId="37" fillId="0" borderId="0" applyFont="0" applyFill="0" applyBorder="0" applyAlignment="0" applyProtection="0"/>
    <xf numFmtId="0" fontId="3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0" fontId="1" fillId="0" borderId="0"/>
    <xf numFmtId="167" fontId="3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1" fillId="0" borderId="0"/>
    <xf numFmtId="0" fontId="49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7" fillId="0" borderId="0"/>
    <xf numFmtId="0" fontId="48" fillId="0" borderId="0"/>
    <xf numFmtId="43" fontId="1" fillId="0" borderId="0" applyFont="0" applyFill="0" applyBorder="0" applyAlignment="0" applyProtection="0"/>
    <xf numFmtId="167" fontId="1" fillId="0" borderId="0"/>
    <xf numFmtId="166" fontId="1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37" fillId="0" borderId="0"/>
    <xf numFmtId="171" fontId="37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167" fontId="41" fillId="0" borderId="0"/>
    <xf numFmtId="167" fontId="37" fillId="0" borderId="0"/>
    <xf numFmtId="0" fontId="3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1" fillId="0" borderId="0"/>
    <xf numFmtId="0" fontId="37" fillId="0" borderId="0"/>
    <xf numFmtId="0" fontId="1" fillId="0" borderId="0"/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5" borderId="12" applyNumberFormat="0" applyAlignment="0" applyProtection="0"/>
    <xf numFmtId="0" fontId="57" fillId="6" borderId="13" applyNumberFormat="0" applyAlignment="0" applyProtection="0"/>
    <xf numFmtId="0" fontId="58" fillId="6" borderId="12" applyNumberFormat="0" applyAlignment="0" applyProtection="0"/>
    <xf numFmtId="0" fontId="59" fillId="0" borderId="14" applyNumberFormat="0" applyFill="0" applyAlignment="0" applyProtection="0"/>
    <xf numFmtId="0" fontId="60" fillId="7" borderId="15" applyNumberFormat="0" applyAlignment="0" applyProtection="0"/>
    <xf numFmtId="0" fontId="3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7" applyNumberFormat="0" applyFill="0" applyAlignment="0" applyProtection="0"/>
    <xf numFmtId="0" fontId="63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63" fillId="20" borderId="0" applyNumberFormat="0" applyBorder="0" applyAlignment="0" applyProtection="0"/>
    <xf numFmtId="0" fontId="63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63" fillId="24" borderId="0" applyNumberFormat="0" applyBorder="0" applyAlignment="0" applyProtection="0"/>
    <xf numFmtId="0" fontId="63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63" fillId="28" borderId="0" applyNumberFormat="0" applyBorder="0" applyAlignment="0" applyProtection="0"/>
    <xf numFmtId="0" fontId="63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63" fillId="32" borderId="0" applyNumberFormat="0" applyBorder="0" applyAlignment="0" applyProtection="0"/>
    <xf numFmtId="0" fontId="37" fillId="0" borderId="0"/>
    <xf numFmtId="0" fontId="31" fillId="8" borderId="16" applyNumberFormat="0" applyFont="0" applyAlignment="0" applyProtection="0"/>
    <xf numFmtId="0" fontId="37" fillId="0" borderId="0"/>
    <xf numFmtId="0" fontId="37" fillId="0" borderId="0"/>
    <xf numFmtId="0" fontId="31" fillId="8" borderId="16" applyNumberFormat="0" applyFont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43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7" fillId="0" borderId="0"/>
    <xf numFmtId="165" fontId="1" fillId="0" borderId="0" applyFont="0" applyFill="0" applyBorder="0" applyAlignment="0" applyProtection="0"/>
    <xf numFmtId="0" fontId="1" fillId="0" borderId="0"/>
    <xf numFmtId="167" fontId="1" fillId="0" borderId="0"/>
    <xf numFmtId="0" fontId="30" fillId="0" borderId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30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43" fontId="41" fillId="0" borderId="0" applyFon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0" fontId="1" fillId="0" borderId="0"/>
    <xf numFmtId="0" fontId="37" fillId="0" borderId="0"/>
    <xf numFmtId="167" fontId="1" fillId="0" borderId="0"/>
    <xf numFmtId="43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43" fontId="46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46" fillId="0" borderId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3" fillId="6" borderId="12" applyNumberFormat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168" fontId="44" fillId="0" borderId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25" borderId="0" applyNumberFormat="0" applyBorder="0" applyAlignment="0" applyProtection="0"/>
    <xf numFmtId="0" fontId="19" fillId="3" borderId="0" applyNumberFormat="0" applyBorder="0" applyAlignment="0" applyProtection="0"/>
    <xf numFmtId="0" fontId="25" fillId="7" borderId="15" applyNumberFormat="0" applyAlignment="0" applyProtection="0"/>
    <xf numFmtId="165" fontId="1" fillId="0" borderId="0" applyFont="0" applyFill="0" applyBorder="0" applyAlignment="0" applyProtection="0"/>
    <xf numFmtId="0" fontId="64" fillId="0" borderId="18"/>
    <xf numFmtId="0" fontId="44" fillId="0" borderId="0"/>
    <xf numFmtId="0" fontId="43" fillId="0" borderId="0"/>
    <xf numFmtId="43" fontId="1" fillId="0" borderId="0" applyFont="0" applyFill="0" applyBorder="0" applyAlignment="0" applyProtection="0"/>
    <xf numFmtId="0" fontId="65" fillId="0" borderId="0"/>
    <xf numFmtId="43" fontId="65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7" fillId="0" borderId="0"/>
    <xf numFmtId="165" fontId="37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154">
    <xf numFmtId="0" fontId="0" fillId="0" borderId="0" xfId="0"/>
    <xf numFmtId="164" fontId="6" fillId="0" borderId="0" xfId="1" applyNumberFormat="1" applyFont="1" applyFill="1"/>
    <xf numFmtId="164" fontId="5" fillId="0" borderId="0" xfId="1" applyNumberFormat="1" applyFont="1" applyFill="1" applyAlignment="1">
      <alignment vertical="center"/>
    </xf>
    <xf numFmtId="164" fontId="6" fillId="0" borderId="0" xfId="1" applyNumberFormat="1" applyFont="1" applyFill="1" applyBorder="1"/>
    <xf numFmtId="164" fontId="3" fillId="0" borderId="0" xfId="1" applyNumberFormat="1" applyFont="1" applyFill="1" applyAlignment="1">
      <alignment horizontal="right" vertical="center"/>
    </xf>
    <xf numFmtId="43" fontId="3" fillId="0" borderId="0" xfId="1" applyFont="1" applyFill="1" applyAlignment="1">
      <alignment horizontal="right" vertical="center" wrapText="1"/>
    </xf>
    <xf numFmtId="164" fontId="6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 vertical="center" wrapText="1"/>
    </xf>
    <xf numFmtId="164" fontId="4" fillId="0" borderId="1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43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6" fillId="0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41" fontId="6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/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/>
    <xf numFmtId="164" fontId="5" fillId="0" borderId="2" xfId="1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 applyAlignment="1">
      <alignment horizontal="right" vertical="center" wrapText="1"/>
    </xf>
    <xf numFmtId="0" fontId="6" fillId="0" borderId="0" xfId="0" applyFont="1" applyBorder="1"/>
    <xf numFmtId="0" fontId="4" fillId="0" borderId="0" xfId="0" applyFont="1" applyBorder="1" applyAlignment="1">
      <alignment horizontal="justify" vertical="center"/>
    </xf>
    <xf numFmtId="0" fontId="66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indent="4"/>
    </xf>
    <xf numFmtId="164" fontId="5" fillId="0" borderId="3" xfId="0" applyNumberFormat="1" applyFont="1" applyBorder="1" applyAlignment="1">
      <alignment horizontal="right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/>
    <xf numFmtId="164" fontId="5" fillId="0" borderId="0" xfId="0" applyNumberFormat="1" applyFont="1" applyAlignment="1">
      <alignment horizontal="center" vertical="center"/>
    </xf>
    <xf numFmtId="164" fontId="6" fillId="0" borderId="0" xfId="1" quotePrefix="1" applyNumberFormat="1" applyFont="1" applyAlignment="1">
      <alignment horizontal="center" vertical="center"/>
    </xf>
    <xf numFmtId="164" fontId="6" fillId="0" borderId="3" xfId="1" applyNumberFormat="1" applyFont="1" applyFill="1" applyBorder="1"/>
    <xf numFmtId="3" fontId="3" fillId="0" borderId="0" xfId="0" applyNumberFormat="1" applyFont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/>
    <xf numFmtId="164" fontId="4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/>
    <xf numFmtId="0" fontId="6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4" fillId="0" borderId="0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164" fontId="4" fillId="0" borderId="1" xfId="0" quotePrefix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164" fontId="6" fillId="0" borderId="0" xfId="1" applyNumberFormat="1" applyFont="1" applyFill="1" applyAlignment="1">
      <alignment horizontal="right"/>
    </xf>
    <xf numFmtId="164" fontId="6" fillId="0" borderId="21" xfId="1" applyNumberFormat="1" applyFont="1" applyFill="1" applyBorder="1" applyAlignment="1">
      <alignment horizontal="right" vertical="center"/>
    </xf>
    <xf numFmtId="164" fontId="6" fillId="0" borderId="21" xfId="1" applyNumberFormat="1" applyFont="1" applyFill="1" applyBorder="1" applyAlignment="1">
      <alignment horizontal="right" vertical="center" wrapText="1"/>
    </xf>
    <xf numFmtId="164" fontId="5" fillId="0" borderId="21" xfId="1" applyNumberFormat="1" applyFont="1" applyFill="1" applyBorder="1" applyAlignment="1">
      <alignment horizontal="right" vertical="center"/>
    </xf>
    <xf numFmtId="0" fontId="68" fillId="0" borderId="0" xfId="0" applyFont="1" applyAlignment="1">
      <alignment horizontal="right" vertical="center" wrapText="1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7" fillId="0" borderId="0" xfId="0" applyFont="1" applyAlignment="1">
      <alignment horizontal="justify" vertical="center"/>
    </xf>
    <xf numFmtId="164" fontId="68" fillId="0" borderId="22" xfId="1" applyNumberFormat="1" applyFont="1" applyBorder="1" applyAlignment="1">
      <alignment horizontal="right" vertical="center"/>
    </xf>
    <xf numFmtId="164" fontId="0" fillId="0" borderId="0" xfId="1" applyNumberFormat="1" applyFont="1"/>
    <xf numFmtId="164" fontId="69" fillId="0" borderId="0" xfId="1" applyNumberFormat="1" applyFont="1" applyAlignment="1">
      <alignment horizontal="right" vertical="center" wrapText="1"/>
    </xf>
    <xf numFmtId="164" fontId="67" fillId="0" borderId="0" xfId="1" applyNumberFormat="1" applyFont="1" applyAlignment="1">
      <alignment horizontal="right" vertical="center"/>
    </xf>
    <xf numFmtId="164" fontId="67" fillId="0" borderId="0" xfId="1" applyNumberFormat="1" applyFont="1" applyAlignment="1">
      <alignment horizontal="right" vertical="center" wrapText="1"/>
    </xf>
    <xf numFmtId="164" fontId="69" fillId="0" borderId="0" xfId="1" applyNumberFormat="1" applyFont="1" applyAlignment="1">
      <alignment horizontal="right" vertical="center"/>
    </xf>
    <xf numFmtId="164" fontId="67" fillId="0" borderId="5" xfId="1" applyNumberFormat="1" applyFont="1" applyBorder="1" applyAlignment="1">
      <alignment horizontal="right" vertical="center"/>
    </xf>
    <xf numFmtId="164" fontId="67" fillId="0" borderId="5" xfId="1" applyNumberFormat="1" applyFont="1" applyBorder="1" applyAlignment="1">
      <alignment horizontal="right" vertical="center" wrapText="1"/>
    </xf>
    <xf numFmtId="164" fontId="70" fillId="0" borderId="0" xfId="1" applyNumberFormat="1" applyFont="1" applyAlignment="1">
      <alignment horizontal="right" vertical="center" wrapText="1"/>
    </xf>
    <xf numFmtId="164" fontId="67" fillId="0" borderId="0" xfId="1" applyNumberFormat="1" applyFont="1" applyBorder="1" applyAlignment="1">
      <alignment horizontal="right" vertical="center"/>
    </xf>
    <xf numFmtId="164" fontId="68" fillId="0" borderId="0" xfId="1" applyNumberFormat="1" applyFont="1" applyBorder="1" applyAlignment="1">
      <alignment horizontal="right" vertical="center"/>
    </xf>
    <xf numFmtId="164" fontId="68" fillId="0" borderId="0" xfId="1" applyNumberFormat="1" applyFont="1" applyBorder="1" applyAlignment="1">
      <alignment horizontal="right" vertical="center" wrapText="1"/>
    </xf>
    <xf numFmtId="164" fontId="67" fillId="0" borderId="0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indent="3"/>
    </xf>
    <xf numFmtId="0" fontId="5" fillId="0" borderId="23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4"/>
    </xf>
    <xf numFmtId="0" fontId="6" fillId="0" borderId="0" xfId="0" applyFont="1" applyBorder="1" applyAlignment="1">
      <alignment wrapText="1"/>
    </xf>
    <xf numFmtId="0" fontId="5" fillId="0" borderId="24" xfId="0" applyFont="1" applyBorder="1" applyAlignment="1">
      <alignment horizontal="right" vertical="center" wrapText="1"/>
    </xf>
    <xf numFmtId="164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 wrapText="1"/>
    </xf>
    <xf numFmtId="164" fontId="6" fillId="0" borderId="5" xfId="1" applyNumberFormat="1" applyFont="1" applyBorder="1" applyAlignment="1">
      <alignment horizontal="right" vertical="center"/>
    </xf>
    <xf numFmtId="164" fontId="6" fillId="0" borderId="5" xfId="1" applyNumberFormat="1" applyFont="1" applyBorder="1" applyAlignment="1">
      <alignment horizontal="right" vertical="center" wrapText="1"/>
    </xf>
    <xf numFmtId="164" fontId="5" fillId="0" borderId="22" xfId="1" applyNumberFormat="1" applyFont="1" applyBorder="1" applyAlignment="1">
      <alignment horizontal="right" vertical="center"/>
    </xf>
    <xf numFmtId="164" fontId="5" fillId="0" borderId="22" xfId="1" applyNumberFormat="1" applyFont="1" applyBorder="1" applyAlignment="1">
      <alignment horizontal="right" vertical="center" wrapText="1"/>
    </xf>
    <xf numFmtId="164" fontId="7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right" vertical="center" wrapText="1"/>
    </xf>
    <xf numFmtId="164" fontId="5" fillId="0" borderId="0" xfId="1" applyNumberFormat="1" applyFont="1" applyAlignment="1">
      <alignment horizontal="right" vertical="center" wrapText="1"/>
    </xf>
    <xf numFmtId="164" fontId="5" fillId="0" borderId="0" xfId="1" applyNumberFormat="1" applyFont="1" applyAlignment="1">
      <alignment horizontal="right" vertical="center"/>
    </xf>
    <xf numFmtId="164" fontId="6" fillId="0" borderId="0" xfId="1" applyNumberFormat="1" applyFont="1"/>
    <xf numFmtId="164" fontId="6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right" vertical="center"/>
    </xf>
    <xf numFmtId="164" fontId="5" fillId="0" borderId="25" xfId="1" applyNumberFormat="1" applyFont="1" applyBorder="1" applyAlignment="1">
      <alignment horizontal="right" vertical="center"/>
    </xf>
    <xf numFmtId="164" fontId="5" fillId="0" borderId="25" xfId="1" applyNumberFormat="1" applyFont="1" applyBorder="1" applyAlignment="1">
      <alignment horizontal="right" vertical="center" wrapText="1"/>
    </xf>
    <xf numFmtId="0" fontId="7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/>
    </xf>
    <xf numFmtId="0" fontId="69" fillId="0" borderId="0" xfId="0" applyFont="1" applyAlignment="1">
      <alignment vertical="center" wrapText="1"/>
    </xf>
    <xf numFmtId="0" fontId="4" fillId="0" borderId="21" xfId="0" quotePrefix="1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/>
    <xf numFmtId="164" fontId="13" fillId="0" borderId="0" xfId="0" quotePrefix="1" applyNumberFormat="1" applyFont="1" applyBorder="1" applyAlignment="1">
      <alignment horizontal="right" vertical="center" wrapText="1"/>
    </xf>
    <xf numFmtId="41" fontId="13" fillId="0" borderId="0" xfId="0" applyNumberFormat="1" applyFont="1" applyAlignment="1">
      <alignment horizontal="right" vertical="center" wrapText="1"/>
    </xf>
    <xf numFmtId="164" fontId="11" fillId="34" borderId="19" xfId="1" applyNumberFormat="1" applyFont="1" applyFill="1" applyBorder="1" applyAlignment="1">
      <alignment horizontal="center"/>
    </xf>
    <xf numFmtId="164" fontId="11" fillId="34" borderId="20" xfId="1" applyNumberFormat="1" applyFont="1" applyFill="1" applyBorder="1" applyAlignment="1">
      <alignment horizontal="center"/>
    </xf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3" fillId="0" borderId="0" xfId="2" applyFont="1" applyFill="1"/>
    <xf numFmtId="0" fontId="10" fillId="0" borderId="0" xfId="2" applyFont="1" applyFill="1"/>
    <xf numFmtId="0" fontId="7" fillId="0" borderId="0" xfId="0" applyFont="1" applyFill="1"/>
  </cellXfs>
  <cellStyles count="342">
    <cellStyle name="?_x001d_?'&amp;Oy—&amp;Hy_x000b__x0008_?_x0005_v_x0006__x000f__x0001__x0001_" xfId="78" xr:uid="{2DF25C59-0758-407B-8C64-7BB0BDCC980A}"/>
    <cellStyle name="20% - Accent1 2" xfId="201" xr:uid="{00880408-4572-4342-B806-5DBE1AF85F0F}"/>
    <cellStyle name="20% - Accent1 3" xfId="173" xr:uid="{412EF37F-CEEC-45CB-8832-0D2B78BB42D3}"/>
    <cellStyle name="20% - Accent1 4" xfId="295" xr:uid="{1D0AA707-61AC-4311-8236-E41007475DB9}"/>
    <cellStyle name="20% - Accent1 5" xfId="35" xr:uid="{722A0E26-6339-4519-A467-A553C2591FB2}"/>
    <cellStyle name="20% - Accent2 2" xfId="203" xr:uid="{857D61BA-D196-4240-B48E-751DFCB6BD1F}"/>
    <cellStyle name="20% - Accent2 3" xfId="177" xr:uid="{D46B7E23-EB48-45E5-B348-0505EEFBE273}"/>
    <cellStyle name="20% - Accent2 4" xfId="296" xr:uid="{EF5B5FF1-AC9A-4EE6-BB1F-6ADD21CD730A}"/>
    <cellStyle name="20% - Accent2 5" xfId="39" xr:uid="{F9C38D3D-563B-4F0C-A161-590FEA793AB3}"/>
    <cellStyle name="20% - Accent3 2" xfId="205" xr:uid="{374313D7-C395-44F8-B9EF-53A8D70D21FD}"/>
    <cellStyle name="20% - Accent3 3" xfId="181" xr:uid="{AB507DA2-981E-4310-B3B1-4F36E8D86862}"/>
    <cellStyle name="20% - Accent3 4" xfId="283" xr:uid="{C5D8398A-6ED5-43D0-B053-B579EAD6BF98}"/>
    <cellStyle name="20% - Accent4 2" xfId="207" xr:uid="{797FFB30-657B-4A26-BEE5-F012A4096B45}"/>
    <cellStyle name="20% - Accent4 3" xfId="185" xr:uid="{B0C549A2-6E7B-41E9-866F-F33C5546731D}"/>
    <cellStyle name="20% - Accent4 4" xfId="287" xr:uid="{434B04A2-CE50-417C-BDBE-7F763F1C7B9F}"/>
    <cellStyle name="20% - Accent5 2" xfId="209" xr:uid="{CAA2A0CD-6FC3-4470-BA50-F982B72597DA}"/>
    <cellStyle name="20% - Accent5 3" xfId="189" xr:uid="{B6880E11-139E-4F37-BF31-83784A66D3B3}"/>
    <cellStyle name="20% - Accent5 4" xfId="298" xr:uid="{FB28A61E-B676-479D-94D3-1D1F05DB1FBB}"/>
    <cellStyle name="20% - Accent5 5" xfId="51" xr:uid="{DEFB4E23-F052-4413-A500-28A85D970D0F}"/>
    <cellStyle name="20% - Accent6 2" xfId="211" xr:uid="{4DBCAA52-7409-47F1-8802-C360CEC62048}"/>
    <cellStyle name="20% - Accent6 3" xfId="193" xr:uid="{8ED97E3A-10BB-40D8-9EF4-CB6FB19C4BFA}"/>
    <cellStyle name="20% - Accent6 4" xfId="292" xr:uid="{FA2D5181-92BA-401A-BC94-2C3F35DA588E}"/>
    <cellStyle name="40% - Accent1 2" xfId="202" xr:uid="{F9B33D8A-E45B-4185-B70D-479B6F38C5BE}"/>
    <cellStyle name="40% - Accent1 3" xfId="174" xr:uid="{4ED90E1A-FFEE-4035-8CF9-82A96C09ED31}"/>
    <cellStyle name="40% - Accent1 4" xfId="299" xr:uid="{5D414749-C276-4973-A20D-A03310D0AE30}"/>
    <cellStyle name="40% - Accent1 5" xfId="36" xr:uid="{22C52529-ECCF-40A8-80B4-D8A68977D46C}"/>
    <cellStyle name="40% - Accent2 2" xfId="204" xr:uid="{CB30B888-BC98-4821-AA5C-55C6C6177DE9}"/>
    <cellStyle name="40% - Accent2 3" xfId="178" xr:uid="{FAAE2282-E665-4FE4-84FE-1F4B5E7DBEF6}"/>
    <cellStyle name="40% - Accent2 4" xfId="300" xr:uid="{AE523646-DC9B-45E2-8BCC-3C813CF1AD1E}"/>
    <cellStyle name="40% - Accent2 5" xfId="40" xr:uid="{E6FF0666-60A6-4594-B374-CAE24924000E}"/>
    <cellStyle name="40% - Accent3 2" xfId="206" xr:uid="{210379DE-C867-4F0A-930B-0B9884536789}"/>
    <cellStyle name="40% - Accent3 3" xfId="182" xr:uid="{DD0259F5-CB2F-4A3C-819A-5F6258C7F535}"/>
    <cellStyle name="40% - Accent3 4" xfId="284" xr:uid="{FB84FD8A-4F5D-4560-B59A-B8DD203D3247}"/>
    <cellStyle name="40% - Accent4 2" xfId="208" xr:uid="{E222CFA0-C031-47B9-B9A6-82194A3392A3}"/>
    <cellStyle name="40% - Accent4 3" xfId="186" xr:uid="{82321B67-0DCA-4283-B916-D8833E4F605C}"/>
    <cellStyle name="40% - Accent4 4" xfId="288" xr:uid="{5611AC3C-EDBF-4397-9515-26DD5AE47F2F}"/>
    <cellStyle name="40% - Accent5 2" xfId="210" xr:uid="{96339042-07B4-4AB6-8E93-841796F203CB}"/>
    <cellStyle name="40% - Accent5 3" xfId="190" xr:uid="{DACFFA1B-5EEA-4A03-92FC-F5618ADE134F}"/>
    <cellStyle name="40% - Accent5 4" xfId="301" xr:uid="{80E155E5-1404-40EA-8AD1-4923D0B89B95}"/>
    <cellStyle name="40% - Accent5 5" xfId="52" xr:uid="{136CA7F1-769F-4AE4-8A92-0105A9B02F8A}"/>
    <cellStyle name="40% - Accent6 2" xfId="212" xr:uid="{42E98235-3A34-4C77-918B-9DF49B68CA11}"/>
    <cellStyle name="40% - Accent6 3" xfId="194" xr:uid="{26D2799B-1BCF-4645-A356-01C116B90789}"/>
    <cellStyle name="40% - Accent6 4" xfId="293" xr:uid="{6F28EF6B-91B8-4DDB-8715-BF62C335EA15}"/>
    <cellStyle name="60% - Accent1 2" xfId="175" xr:uid="{D6B271B5-F938-48D8-A414-CEF0630D0544}"/>
    <cellStyle name="60% - Accent1 3" xfId="302" xr:uid="{40807845-823C-4037-9447-5BFF2BF50349}"/>
    <cellStyle name="60% - Accent1 4" xfId="37" xr:uid="{BB875B57-BF6A-4B08-A7F0-98049E81D4AB}"/>
    <cellStyle name="60% - Accent2 2" xfId="179" xr:uid="{B774532B-F34E-4FB1-AC4C-52A09D7A466F}"/>
    <cellStyle name="60% - Accent2 3" xfId="281" xr:uid="{73D76F5F-1FDF-496A-85C4-F4DE0F25D0EA}"/>
    <cellStyle name="60% - Accent3 2" xfId="183" xr:uid="{DF78A34D-F237-429B-9338-587E75929D11}"/>
    <cellStyle name="60% - Accent3 3" xfId="285" xr:uid="{9E728F1E-F17F-4E5C-946D-4AF354F3B7C4}"/>
    <cellStyle name="60% - Accent4 2" xfId="187" xr:uid="{6FF3323E-B6F5-4DEC-A7A9-5714D1B47B89}"/>
    <cellStyle name="60% - Accent4 3" xfId="289" xr:uid="{049EF1CF-CF09-49E6-9F4D-2C3F65A6BCB6}"/>
    <cellStyle name="60% - Accent5 2" xfId="191" xr:uid="{E904F52C-5677-4B30-A4DB-B77A37AC2FAD}"/>
    <cellStyle name="60% - Accent5 3" xfId="290" xr:uid="{817B7864-6BE1-4A28-A273-2477D65C7C69}"/>
    <cellStyle name="60% - Accent6 2" xfId="195" xr:uid="{D9C076E7-7D52-4B80-8290-845229D6F5CA}"/>
    <cellStyle name="60% - Accent6 3" xfId="294" xr:uid="{E9F87596-F8A6-47E0-B88E-3B960BFE9230}"/>
    <cellStyle name="Accent1 2" xfId="172" xr:uid="{1A61C7A1-A946-4CE9-B0A9-72498CCB5A00}"/>
    <cellStyle name="Accent1 3" xfId="303" xr:uid="{74390DB4-F69D-410C-B249-FA72E6714C90}"/>
    <cellStyle name="Accent1 4" xfId="34" xr:uid="{41EB8C42-62F1-4356-88AC-DD37AE396E35}"/>
    <cellStyle name="Accent2 2" xfId="176" xr:uid="{B2F0FDCA-2D40-45AA-A08F-CD4F41AE9AF6}"/>
    <cellStyle name="Accent2 3" xfId="304" xr:uid="{1F112C6C-668D-450D-AAB6-19667C6221A4}"/>
    <cellStyle name="Accent2 4" xfId="38" xr:uid="{85E99108-EE7A-430F-897F-320E944D9E48}"/>
    <cellStyle name="Accent3 2" xfId="180" xr:uid="{04B3C90F-199C-4459-BFE5-7E8C4E741DC0}"/>
    <cellStyle name="Accent3 3" xfId="282" xr:uid="{AF02EC3C-FEEB-4656-8360-FC9462A1E1D3}"/>
    <cellStyle name="Accent4 2" xfId="184" xr:uid="{57CEBED3-3FFC-45D3-8708-16532BB89EDC}"/>
    <cellStyle name="Accent4 3" xfId="286" xr:uid="{BD18205E-EA8B-4E34-9765-8470BBC1EF10}"/>
    <cellStyle name="Accent5 2" xfId="188" xr:uid="{C071D979-BB45-40BF-BB58-E3F977C4045C}"/>
    <cellStyle name="Accent5 3" xfId="305" xr:uid="{9AB657C5-62F9-427B-9A0D-3D56645FEE13}"/>
    <cellStyle name="Accent5 4" xfId="50" xr:uid="{89631B9A-3163-4E0F-97BA-15F0884C27C5}"/>
    <cellStyle name="Accent6 2" xfId="192" xr:uid="{F343BFF2-C2C2-4062-9577-A99BAF6AC8D5}"/>
    <cellStyle name="Accent6 3" xfId="291" xr:uid="{AAF03275-E50E-4652-A0E3-7925D4752933}"/>
    <cellStyle name="Bad 2" xfId="163" xr:uid="{B66F3355-BA05-4DAF-964F-D2F81CDDEE7E}"/>
    <cellStyle name="Bad 3" xfId="306" xr:uid="{437119DE-C49E-49D8-90A8-8BDF6D4283F6}"/>
    <cellStyle name="Bad 4" xfId="33" xr:uid="{0014219B-A026-43CC-95E8-10CC800875CB}"/>
    <cellStyle name="BoldDateStyle" xfId="297" xr:uid="{B1784CC8-448B-453B-AFBA-512CDF098030}"/>
    <cellStyle name="BoldStyle" xfId="310" xr:uid="{372D5FE3-7A52-4B76-9B9A-A60889D92C8A}"/>
    <cellStyle name="Calculation 2" xfId="166" xr:uid="{2F5EC570-16A2-4282-AFED-F9BFF2C8D0E2}"/>
    <cellStyle name="Calculation 3" xfId="280" xr:uid="{8602CF07-40CA-473B-81ED-7C12CBF4ECB1}"/>
    <cellStyle name="Check Cell 2" xfId="168" xr:uid="{AA27A5DA-3212-4766-9D38-DD6663575616}"/>
    <cellStyle name="Check Cell 3" xfId="307" xr:uid="{99F16A9E-4FAB-4FAC-9A2C-F41A136A2CC9}"/>
    <cellStyle name="Check Cell 4" xfId="49" xr:uid="{14AC1E21-16CF-43EE-99EB-11FDA6B71EF5}"/>
    <cellStyle name="Comma" xfId="1" builtinId="3"/>
    <cellStyle name="Comma [0] 2" xfId="62" xr:uid="{9D1358A9-7908-4F77-8F9B-64EE2D4AD7D9}"/>
    <cellStyle name="Comma [0] 3" xfId="56" xr:uid="{4A4C74C9-449A-4DC7-A1E8-D1FD394FDE1B}"/>
    <cellStyle name="Comma 10" xfId="47" xr:uid="{80BCAFEA-907C-41AD-8296-237B5873CF01}"/>
    <cellStyle name="Comma 10 2" xfId="110" xr:uid="{8BAB4B58-F53F-45FE-B3CA-DF9558CE3EF5}"/>
    <cellStyle name="Comma 11" xfId="115" xr:uid="{D2A639E9-4D97-47F1-944E-AEF17F8EAE38}"/>
    <cellStyle name="Comma 11 2" xfId="129" xr:uid="{648690DA-C9F8-45BA-8DDF-CEFC7FD9EDF5}"/>
    <cellStyle name="Comma 11 2 2" xfId="219" xr:uid="{93BBC9CA-00D6-4559-83A2-362AADFDA8DB}"/>
    <cellStyle name="Comma 11 2 3" xfId="241" xr:uid="{A549F960-E81C-4ECE-A2AC-C1B8AB5394C5}"/>
    <cellStyle name="Comma 11 3" xfId="223" xr:uid="{EB42D4CA-7AB5-44EF-84FB-BF5815B9F095}"/>
    <cellStyle name="Comma 11 4" xfId="227" xr:uid="{339DD206-F6D4-46DA-80CA-A577BD0E48D2}"/>
    <cellStyle name="Comma 11 4 2" xfId="250" xr:uid="{D4030F87-28A3-4465-A447-CBFD52718822}"/>
    <cellStyle name="Comma 11 5" xfId="232" xr:uid="{68B35C5A-E18F-43BF-8488-E9BB7C3CA506}"/>
    <cellStyle name="Comma 12" xfId="117" xr:uid="{2AEE3E22-7B2F-43FF-B8C9-3213EAA049B9}"/>
    <cellStyle name="Comma 12 2" xfId="239" xr:uid="{DAFF695A-583D-46C7-AEAF-9087D854371E}"/>
    <cellStyle name="Comma 13" xfId="119" xr:uid="{EA7CF2A1-A733-4504-947A-4F48E3460A50}"/>
    <cellStyle name="Comma 14" xfId="125" xr:uid="{80F5876E-6F9A-43A7-AF45-0F5AB0E29D2C}"/>
    <cellStyle name="Comma 14 2" xfId="215" xr:uid="{A3729E8A-B430-4946-9987-B5F3204CCD48}"/>
    <cellStyle name="Comma 15" xfId="127" xr:uid="{D3E99453-FCA7-42DF-9B0E-D88F0B7D1C6E}"/>
    <cellStyle name="Comma 16" xfId="135" xr:uid="{F125D845-8244-461F-AE74-F6BB3076E51B}"/>
    <cellStyle name="Comma 17" xfId="137" xr:uid="{A46471A1-31BF-415F-95F3-89292306351B}"/>
    <cellStyle name="Comma 18" xfId="143" xr:uid="{4F29E693-475E-47D7-9935-002A629A8D8B}"/>
    <cellStyle name="Comma 19" xfId="145" xr:uid="{2523B90D-2114-4EF6-B6DB-8A013F46A309}"/>
    <cellStyle name="Comma 2" xfId="25" xr:uid="{3500F3D6-2BF5-4178-A632-2E994CCCB203}"/>
    <cellStyle name="Comma 2 2" xfId="91" xr:uid="{4C463194-38CC-4735-BE00-8073E3A98E62}"/>
    <cellStyle name="Comma 2 2 2" xfId="138" xr:uid="{8202C81B-82DA-4282-ABEB-C275828CB022}"/>
    <cellStyle name="Comma 2 2 4" xfId="245" xr:uid="{6249D6C0-FB02-4675-81B7-DB711DA2B9E9}"/>
    <cellStyle name="Comma 2 3" xfId="29" xr:uid="{188EF605-91B6-4B42-B88E-06E2A1150DFA}"/>
    <cellStyle name="Comma 2 3 2" xfId="142" xr:uid="{73F1B2AA-F5B2-4CB9-9D70-A336B5874925}"/>
    <cellStyle name="Comma 2 4" xfId="65" xr:uid="{62F48787-6AF5-44F1-89A4-E118D3196B7A}"/>
    <cellStyle name="Comma 2 5" xfId="312" xr:uid="{35DBC63B-0480-4C01-A99A-D1EA6628EC90}"/>
    <cellStyle name="Comma 20" xfId="98" xr:uid="{E5B71FCC-54FD-4CFA-B5FC-80D202254320}"/>
    <cellStyle name="Comma 21" xfId="153" xr:uid="{5CB3795A-A20A-40B0-9474-AFA1FBE96729}"/>
    <cellStyle name="Comma 22" xfId="213" xr:uid="{755C5010-1B41-481C-A422-C898400EFB9B}"/>
    <cellStyle name="Comma 23" xfId="217" xr:uid="{4A830364-B62A-4462-94CB-0FB57494C910}"/>
    <cellStyle name="Comma 24" xfId="231" xr:uid="{A60FF4D3-37B8-49E9-A899-D4946B852917}"/>
    <cellStyle name="Comma 25" xfId="237" xr:uid="{C55A7871-BF8C-4F2B-A0D8-AEEB1A5810C5}"/>
    <cellStyle name="Comma 26" xfId="253" xr:uid="{353178C3-58E5-4042-8041-635C7626B078}"/>
    <cellStyle name="Comma 27" xfId="255" xr:uid="{160A8012-1D43-4E04-930D-89967AF0E3A3}"/>
    <cellStyle name="Comma 28" xfId="75" xr:uid="{74018023-D94A-4E55-AECC-684C5D279E31}"/>
    <cellStyle name="Comma 29" xfId="257" xr:uid="{9DE2E698-5402-46FB-8C07-D8614EBF5E88}"/>
    <cellStyle name="Comma 3" xfId="20" xr:uid="{9EB2ACA2-928B-4BA5-8127-E1D58FF8DD8F}"/>
    <cellStyle name="Comma 3 2" xfId="140" xr:uid="{1E43526A-6070-4F2B-AD57-33AE35FC3B7C}"/>
    <cellStyle name="Comma 3 3" xfId="69" xr:uid="{E772157F-F8A5-4EA5-8657-0D7647908F3B}"/>
    <cellStyle name="Comma 3 3 2 2" xfId="315" xr:uid="{F5CC575A-E34D-4C12-A3F5-10ED2F28DBFE}"/>
    <cellStyle name="Comma 3 4" xfId="264" xr:uid="{A947BBC0-48A6-4585-A623-84FA86DA73E7}"/>
    <cellStyle name="Comma 3 5" xfId="317" xr:uid="{D8480DE4-8C78-4243-ABA5-9DA402779CD4}"/>
    <cellStyle name="Comma 30" xfId="270" xr:uid="{BFA325C0-8280-4C20-A74C-32B0259B7850}"/>
    <cellStyle name="Comma 31" xfId="265" xr:uid="{DDA75449-1031-4A5E-8F68-A74E66CA2D07}"/>
    <cellStyle name="Comma 32" xfId="261" xr:uid="{930D0ABB-35DC-4001-9869-B98A2CEB6AFF}"/>
    <cellStyle name="Comma 33" xfId="260" xr:uid="{2A0E12AD-988F-40D3-8645-055610A1F772}"/>
    <cellStyle name="Comma 34" xfId="262" xr:uid="{E6E76A51-BFA1-4051-8BB9-5F078C0BEF9E}"/>
    <cellStyle name="Comma 35" xfId="274" xr:uid="{1FE995BC-FF1B-4B9B-9F50-48E4589F01A6}"/>
    <cellStyle name="Comma 36" xfId="268" xr:uid="{C26E350D-4A27-42B7-9BC3-17E8784E92A0}"/>
    <cellStyle name="Comma 37" xfId="277" xr:uid="{B7E643A4-AFFD-477F-8CE1-EC97513FBA11}"/>
    <cellStyle name="Comma 38" xfId="278" xr:uid="{3D6ABEFE-C8FE-40AD-B3CD-0F77B46B5B95}"/>
    <cellStyle name="Comma 39" xfId="279" xr:uid="{2505E609-623E-4858-B7F9-6E8B42051512}"/>
    <cellStyle name="Comma 4" xfId="26" xr:uid="{1DE7942F-826F-4564-8355-3BA7F8ACE7D7}"/>
    <cellStyle name="Comma 4 2" xfId="72" xr:uid="{26DB0EF2-A5FB-4905-BC76-C943BF605C07}"/>
    <cellStyle name="Comma 4 3" xfId="318" xr:uid="{ABB75CBC-877A-4F9D-94F6-70B90361818D}"/>
    <cellStyle name="Comma 4 4" xfId="328" xr:uid="{2716BB2A-5004-480A-B730-CFF996D64CDA}"/>
    <cellStyle name="Comma 40" xfId="308" xr:uid="{46FD5352-B2E1-4A6F-9E46-CDA898A43F05}"/>
    <cellStyle name="Comma 41" xfId="314" xr:uid="{92950005-A926-4593-BEFF-F8AB336F112C}"/>
    <cellStyle name="Comma 42" xfId="320" xr:uid="{E110677F-8AB4-4110-861B-AF4D77D8EF52}"/>
    <cellStyle name="Comma 43" xfId="323" xr:uid="{876C2433-1730-477E-8C91-06B49FCA1CAF}"/>
    <cellStyle name="Comma 44" xfId="321" xr:uid="{0BF090A6-6FF8-4C8D-BCC6-2CE20D349C59}"/>
    <cellStyle name="Comma 45" xfId="333" xr:uid="{84E219E4-328B-462C-A4B9-45B7DE79520E}"/>
    <cellStyle name="Comma 46" xfId="331" xr:uid="{71A308D6-8175-47B4-97B8-F68F69DE8E3C}"/>
    <cellStyle name="Comma 47" xfId="337" xr:uid="{D0A1A5FF-772D-445C-82EC-BD144339FD9C}"/>
    <cellStyle name="Comma 48" xfId="336" xr:uid="{6BEAC5B5-7975-4377-B275-2F82AF3C7739}"/>
    <cellStyle name="Comma 49" xfId="334" xr:uid="{4C0AF3EC-972E-4F79-8DD8-13C08BDC9AFC}"/>
    <cellStyle name="Comma 5" xfId="44" xr:uid="{E4904AC9-AD90-4B68-AC82-896926EBBABE}"/>
    <cellStyle name="Comma 5 2" xfId="71" xr:uid="{CE3460DA-D487-4287-A4AA-175A70B1ACC8}"/>
    <cellStyle name="Comma 5 3" xfId="70" xr:uid="{65F3554F-E1B1-4498-A60E-1699DD77839F}"/>
    <cellStyle name="Comma 5 4" xfId="329" xr:uid="{D9A9DBA0-8123-4B84-B3AD-794ADEC4D98B}"/>
    <cellStyle name="Comma 50" xfId="325" xr:uid="{AE57538A-8469-45DE-8B57-AA915983BA3F}"/>
    <cellStyle name="Comma 51" xfId="340" xr:uid="{2A550F1F-EA84-449F-963A-39AAD3AE0E99}"/>
    <cellStyle name="Comma 6" xfId="45" xr:uid="{9CC29FFF-98A4-45D8-81D8-44F40789396E}"/>
    <cellStyle name="Comma 6 2" xfId="94" xr:uid="{468EDFCC-4942-402F-8C4C-E02911285F12}"/>
    <cellStyle name="Comma 7" xfId="21" xr:uid="{55EA408A-E4CF-4F95-90BD-A8C8C08C930E}"/>
    <cellStyle name="Comma 7 2" xfId="79" xr:uid="{F03BC53F-10B9-4AD5-98C0-65F49046DE55}"/>
    <cellStyle name="Comma 8" xfId="61" xr:uid="{3C9D4587-5D90-4AAD-9CCE-7330D045EA6B}"/>
    <cellStyle name="Comma 8 2" xfId="77" xr:uid="{B14E2A10-CC35-4D8C-8EAB-BB2ECC00EAB2}"/>
    <cellStyle name="Comma 9" xfId="54" xr:uid="{1CE04B4B-9E97-49CF-9263-6C3A44D97784}"/>
    <cellStyle name="Comma 9 2" xfId="224" xr:uid="{60D458B8-9043-4CFD-A032-3C016707B904}"/>
    <cellStyle name="Comma 9 3" xfId="107" xr:uid="{58A46BB2-C657-4B7B-B395-4E33CD72ECDE}"/>
    <cellStyle name="Currency 3" xfId="55" xr:uid="{A3EBC97B-68ED-43E4-98CC-C4FC65E38B6F}"/>
    <cellStyle name="Explanatory Text" xfId="15" builtinId="53" customBuiltin="1"/>
    <cellStyle name="Explanatory Text 2" xfId="170" xr:uid="{FE9ADDBE-5567-4F1D-B6EA-6D57A6A669B3}"/>
    <cellStyle name="Good" xfId="8" builtinId="26" customBuiltin="1"/>
    <cellStyle name="Good 2" xfId="162" xr:uid="{D2995D70-80C5-4D66-A775-9ECCB284C7C2}"/>
    <cellStyle name="GreenStyle" xfId="311" xr:uid="{D8696896-E85B-4AA0-BB79-EECA326EA14B}"/>
    <cellStyle name="Heading 1" xfId="4" builtinId="16" customBuiltin="1"/>
    <cellStyle name="Heading 1 2" xfId="158" xr:uid="{71245AD2-C3DC-4B77-93C4-C096019EE5A6}"/>
    <cellStyle name="Heading 2" xfId="5" builtinId="17" customBuiltin="1"/>
    <cellStyle name="Heading 2 2" xfId="159" xr:uid="{A1269144-FC7F-4192-A782-4D8FBC0BD9B2}"/>
    <cellStyle name="Heading 3" xfId="6" builtinId="18" customBuiltin="1"/>
    <cellStyle name="Heading 3 2" xfId="160" xr:uid="{D4C69366-621A-49DB-8E67-5E723A55F6F2}"/>
    <cellStyle name="Heading 4" xfId="7" builtinId="19" customBuiltin="1"/>
    <cellStyle name="Heading 4 2" xfId="161" xr:uid="{D12883FA-50DA-43CC-BEB4-C93CBCF9280F}"/>
    <cellStyle name="Hyperlink" xfId="2" builtinId="8"/>
    <cellStyle name="Input" xfId="10" builtinId="20" customBuiltin="1"/>
    <cellStyle name="Input 2" xfId="89" xr:uid="{8D433F20-4BD5-4984-95FC-3CF5DADD0BAD}"/>
    <cellStyle name="Input 3" xfId="164" xr:uid="{3BBFDF09-F7D2-41D6-AC69-273173322FEF}"/>
    <cellStyle name="Linked Cell" xfId="12" builtinId="24" customBuiltin="1"/>
    <cellStyle name="Linked Cell 2" xfId="167" xr:uid="{78FB40F6-942F-4D2B-BF1D-5705FFFEFDC3}"/>
    <cellStyle name="Neutral" xfId="9" builtinId="28" customBuiltin="1"/>
    <cellStyle name="Neutral 2" xfId="31" xr:uid="{5CFA2D6E-D6EA-45F4-9D00-0E4394E4C0A7}"/>
    <cellStyle name="Normal" xfId="0" builtinId="0"/>
    <cellStyle name="Normal - Style1" xfId="101" xr:uid="{089BFAE4-E950-4807-9886-2CF4CE28568B}"/>
    <cellStyle name="Normal - Style1 2" xfId="46" xr:uid="{2BDC1E2F-B04C-4E99-B0FC-D7BB79214E34}"/>
    <cellStyle name="Normal - Style1 2 2" xfId="113" xr:uid="{4C631A93-331F-47CF-8CD1-E2CABACE4D32}"/>
    <cellStyle name="Normal 10" xfId="28" xr:uid="{B3CB27EC-E2BB-43A9-9867-5FAFA7D66A72}"/>
    <cellStyle name="Normal 10 2" xfId="105" xr:uid="{B031BD6E-D7F4-4B29-ADF1-DC6698A79287}"/>
    <cellStyle name="Normal 10 2 2" xfId="41" xr:uid="{6429FA9F-E3A0-4E8D-BC81-5EB3A2790BF3}"/>
    <cellStyle name="Normal 11" xfId="32" xr:uid="{9AEF24A8-DD9A-4A23-A391-53FE5572AEED}"/>
    <cellStyle name="Normal 11 2" xfId="109" xr:uid="{FEAFB827-E97C-404F-937C-04258ED25194}"/>
    <cellStyle name="Normal 12" xfId="59" xr:uid="{A1ACEEDD-BA8C-4322-9B26-C917EBB7F93B}"/>
    <cellStyle name="Normal 12 2" xfId="130" xr:uid="{76260D30-E281-4D71-831C-E279ECB51260}"/>
    <cellStyle name="Normal 12 3" xfId="216" xr:uid="{9E08F15C-AB18-4B50-8CFF-FD4C00B9B370}"/>
    <cellStyle name="Normal 12 4" xfId="226" xr:uid="{D6BC9F11-0947-4044-8725-48A260D212B4}"/>
    <cellStyle name="Normal 12 4 2" xfId="249" xr:uid="{F9086CE7-B9B4-4DA6-9098-C2FB43B01DAD}"/>
    <cellStyle name="Normal 12 5" xfId="230" xr:uid="{8C8C9B43-F009-4627-8CE8-4C114EAAF05E}"/>
    <cellStyle name="Normal 12 6" xfId="238" xr:uid="{A3987D6D-5ABB-4207-8774-82DF5081E9EE}"/>
    <cellStyle name="Normal 12 7" xfId="248" xr:uid="{1A85C884-CD4D-493A-B57F-41F596B7F177}"/>
    <cellStyle name="Normal 12 8" xfId="112" xr:uid="{85945BF2-330E-4529-AF55-050C64BC8877}"/>
    <cellStyle name="Normal 13" xfId="60" xr:uid="{DC1154D4-D938-4A45-A818-71BF415B3972}"/>
    <cellStyle name="Normal 13 2" xfId="131" xr:uid="{F1753DC5-D1E2-4087-96A5-78F87EA69AA9}"/>
    <cellStyle name="Normal 13 3" xfId="116" xr:uid="{3CD62415-A947-4424-9875-F1CFF1E19ED1}"/>
    <cellStyle name="Normal 14" xfId="118" xr:uid="{193FBDD0-5A59-486E-9164-C3989D75A3AF}"/>
    <cellStyle name="Normal 15" xfId="120" xr:uid="{78679E74-8FD0-4BCE-ADA0-9A5A645D51B0}"/>
    <cellStyle name="Normal 16" xfId="124" xr:uid="{8AE62AC3-4241-4CF8-BC5F-B07E75452227}"/>
    <cellStyle name="Normal 16 2" xfId="214" xr:uid="{A0F03227-4347-4EEE-8FBD-88E950D39EDC}"/>
    <cellStyle name="Normal 17" xfId="126" xr:uid="{29988ADB-3135-438C-A34D-B89843FFE868}"/>
    <cellStyle name="Normal 18" xfId="133" xr:uid="{743AD76D-072D-4AAC-A5F4-5BE7EB85189C}"/>
    <cellStyle name="Normal 19" xfId="144" xr:uid="{07383611-1A6A-44F5-BB4A-FD361B2AFA69}"/>
    <cellStyle name="Normal 2" xfId="42" xr:uid="{51BEB2AE-97D2-459C-993F-3DC423B710B1}"/>
    <cellStyle name="Normal 2 11 2" xfId="92" xr:uid="{94C22826-8F2B-4064-82B0-1511D15F5775}"/>
    <cellStyle name="Normal 2 2" xfId="53" xr:uid="{C67C7B35-24A7-4130-A883-BF8E596C0E8F}"/>
    <cellStyle name="Normal 2 2 2" xfId="82" xr:uid="{8F31BA6C-CFE1-4437-BC72-03ECEE1377C9}"/>
    <cellStyle name="Normal 2 2 2 2 2" xfId="240" xr:uid="{B941400A-340A-494D-AF6D-68D40C418922}"/>
    <cellStyle name="Normal 2 2 3" xfId="68" xr:uid="{13FBB5D2-2942-4B14-97B7-D4E7056E749C}"/>
    <cellStyle name="Normal 2 3" xfId="87" xr:uid="{AAD4AC6E-AA47-48A7-8549-7AFF4543E966}"/>
    <cellStyle name="Normal 2 3 2" xfId="100" xr:uid="{B686C690-306C-4E85-8A66-D5E5DF55DCC7}"/>
    <cellStyle name="Normal 2 3 3" xfId="218" xr:uid="{B7AD8562-A684-47B3-96C5-D83893D4C78A}"/>
    <cellStyle name="Normal 2 4" xfId="103" xr:uid="{BAE75290-F6E8-4EBE-AD20-F97B987A4E11}"/>
    <cellStyle name="Normal 2 5" xfId="134" xr:uid="{61236F24-4ABD-446D-AAFB-7B19762C2958}"/>
    <cellStyle name="Normal 2 5 2" xfId="150" xr:uid="{D97D5550-91B9-4916-B57A-925CDE6DF8F7}"/>
    <cellStyle name="Normal 2 6" xfId="141" xr:uid="{94EF99DD-A95B-4859-BE50-3F9EADCADF64}"/>
    <cellStyle name="Normal 2 7" xfId="222" xr:uid="{AFF2F572-9221-4587-8A22-162A050F47AC}"/>
    <cellStyle name="Normal 2 8" xfId="64" xr:uid="{F00C67C8-D7F5-41E8-A2A8-C5D87C038735}"/>
    <cellStyle name="Normal 20" xfId="146" xr:uid="{A20B2DB1-F926-4DF9-9605-9B66ADF20C4C}"/>
    <cellStyle name="Normal 21" xfId="152" xr:uid="{EA492753-5485-42C6-92FB-05F475828A07}"/>
    <cellStyle name="Normal 22" xfId="154" xr:uid="{19A0F0C7-8218-4EEC-89DC-3B17C7ACB2A5}"/>
    <cellStyle name="Normal 23" xfId="96" xr:uid="{1D3C7421-7B42-44E2-BE1F-9B5EEB343F43}"/>
    <cellStyle name="Normal 23 2" xfId="148" xr:uid="{0DA77EC4-E8D9-4362-9A80-324C0A003E25}"/>
    <cellStyle name="Normal 24" xfId="155" xr:uid="{18CA13C5-A5DD-4126-BA81-1A651E0AB2C9}"/>
    <cellStyle name="Normal 25" xfId="236" xr:uid="{FD8C3178-BC02-4D0B-829E-F2DDD9D45AD2}"/>
    <cellStyle name="Normal 26" xfId="246" xr:uid="{64584922-44D5-4F2F-BFE2-0BA8156EDE71}"/>
    <cellStyle name="Normal 27" xfId="247" xr:uid="{26B56CC1-3D97-493A-9A61-19DA6F32E2E8}"/>
    <cellStyle name="Normal 28" xfId="252" xr:uid="{045488A0-D1C4-490F-B516-C2BA07362EE3}"/>
    <cellStyle name="Normal 29" xfId="254" xr:uid="{73323AF2-4977-4F52-AA0E-4B250CEFED14}"/>
    <cellStyle name="Normal 3" xfId="48" xr:uid="{E6F1689D-FD1A-4527-B46A-0E6D22232D30}"/>
    <cellStyle name="Normal 3 2" xfId="57" xr:uid="{EF5DDE42-3CD7-40DF-B611-F6E7E73A5B91}"/>
    <cellStyle name="Normal 3 2 2" xfId="74" xr:uid="{28195EEE-1450-493F-A4F3-D7E6D9B0CE81}"/>
    <cellStyle name="Normal 3 2 3" xfId="80" xr:uid="{491EA6FD-B849-44EC-8F26-350B48444E00}"/>
    <cellStyle name="Normal 3 2 3 2" xfId="149" xr:uid="{2644AB8B-A338-4683-A47D-A9E7BF5C3808}"/>
    <cellStyle name="Normal 3 2 4" xfId="90" xr:uid="{EA971EB5-EB54-481C-AE04-595CE2B85334}"/>
    <cellStyle name="Normal 3 2 5" xfId="235" xr:uid="{DEEFA433-4C00-434A-9D93-7D0F8A3F91EC}"/>
    <cellStyle name="Normal 3 2 6" xfId="66" xr:uid="{B6D5628B-C690-4511-9C94-301F25950561}"/>
    <cellStyle name="Normal 3 3" xfId="73" xr:uid="{9AE5F9AD-1980-43D9-A2EA-513C7BA548D9}"/>
    <cellStyle name="Normal 3 3 2" xfId="139" xr:uid="{31B760E5-CF44-4CF1-95EB-D8B18BD10FC7}"/>
    <cellStyle name="Normal 3 4" xfId="102" xr:uid="{0A1730B9-C16B-4599-B162-667D65F21E36}"/>
    <cellStyle name="Normal 3 4 2" xfId="104" xr:uid="{611638B7-8E9E-41A5-A5B6-133CD53E6732}"/>
    <cellStyle name="Normal 3 4 3" xfId="122" xr:uid="{2BBFEF0B-4ACB-4FDD-90C4-E56D5BCAB6B6}"/>
    <cellStyle name="Normal 3 5" xfId="123" xr:uid="{2DE2DD88-46A5-4E1E-AEFC-5B90E46AFF0F}"/>
    <cellStyle name="Normal 3 6" xfId="271" xr:uid="{666A1694-2FD9-4143-96EE-382394C74D60}"/>
    <cellStyle name="Normal 3 7" xfId="243" xr:uid="{9B4A18F1-8B25-4C11-B39B-B18D3EED8256}"/>
    <cellStyle name="Normal 30" xfId="63" xr:uid="{51280FC5-A233-41E2-A8E5-A31E937E9E85}"/>
    <cellStyle name="Normal 31" xfId="95" xr:uid="{5A126FB1-7D7E-4BAC-84D2-796F7C05A71E}"/>
    <cellStyle name="Normal 32" xfId="256" xr:uid="{0BE3FBDB-C264-4F1D-AF5E-956E461C5D2E}"/>
    <cellStyle name="Normal 33" xfId="267" xr:uid="{9787C93E-4B8D-4A3C-9C70-5A31CBDE4CB3}"/>
    <cellStyle name="Normal 34" xfId="266" xr:uid="{41C008E5-5F72-4539-9DE5-3B55814B5792}"/>
    <cellStyle name="Normal 35" xfId="263" xr:uid="{A28E1185-287F-494B-B07F-0A09AD761AFF}"/>
    <cellStyle name="Normal 36" xfId="258" xr:uid="{1F277F7D-DFE5-4E5D-8392-E40E79EB0E7F}"/>
    <cellStyle name="Normal 37" xfId="276" xr:uid="{27439C7C-01EB-433F-8AA1-3736A6A61E5C}"/>
    <cellStyle name="Normal 38" xfId="272" xr:uid="{AFE922C6-0B87-40D8-BE77-7191A59616C4}"/>
    <cellStyle name="Normal 39" xfId="275" xr:uid="{DAD6407A-6251-4D41-A39E-7BBCF68CBF57}"/>
    <cellStyle name="Normal 4" xfId="17" xr:uid="{8F8F25D4-8FA6-49DA-B3CF-BDE2441C8346}"/>
    <cellStyle name="Normal 4 2" xfId="81" xr:uid="{8EA9EBC0-FF2D-4BB8-8E44-57E5D74E0A76}"/>
    <cellStyle name="Normal 4 2 2" xfId="97" xr:uid="{3237663C-1E89-4765-BDE4-FBF9E02657BB}"/>
    <cellStyle name="Normal 4 2 2 2" xfId="99" xr:uid="{809128A4-7B99-4994-888C-C0FBFB008EE2}"/>
    <cellStyle name="Normal 4 2 2 2 2" xfId="106" xr:uid="{76756B1A-F4D9-4967-8F49-42DC5E2C0EE9}"/>
    <cellStyle name="Normal 4 2 2 2 2 2" xfId="111" xr:uid="{D11AE22B-BBB5-4610-AD5F-F7718C8AB5EE}"/>
    <cellStyle name="Normal 4 2 2 2 2 2 2" xfId="128" xr:uid="{84BD6A90-71E9-41FD-BD29-B9A5D3680A97}"/>
    <cellStyle name="Normal 4 2 2 2 3" xfId="121" xr:uid="{CD865625-8D18-4AD5-B29A-1DF42F31C731}"/>
    <cellStyle name="Normal 4 2 2 2 4" xfId="136" xr:uid="{513FADC1-E265-4211-A9B7-0C4FD6EEE5E3}"/>
    <cellStyle name="Normal 4 2 2 2 4 2" xfId="221" xr:uid="{3C7A9C70-B954-4A3C-88B1-F37F0691DEF4}"/>
    <cellStyle name="Normal 4 2 2 2 4 3" xfId="229" xr:uid="{2823047E-F71E-4871-A34A-771EEAABD2A9}"/>
    <cellStyle name="Normal 4 2 2 2 4 4" xfId="234" xr:uid="{03F3EDB3-E134-41C9-8841-0341C5728CDB}"/>
    <cellStyle name="Normal 4 2 2 2 4 5" xfId="244" xr:uid="{0474F4AF-EF44-4B36-8FFA-C3B666F95490}"/>
    <cellStyle name="Normal 4 2 2 2 5" xfId="147" xr:uid="{86E7CCD2-4E8C-44AF-AB1A-4061138D76E4}"/>
    <cellStyle name="Normal 4 2 2 3" xfId="114" xr:uid="{3C7F5DA8-AD12-4263-A10F-1C296D86F251}"/>
    <cellStyle name="Normal 4 2 2 3 2" xfId="220" xr:uid="{4394DDEE-BD79-482B-BD68-AFEFB540475C}"/>
    <cellStyle name="Normal 4 2 2 3 3" xfId="228" xr:uid="{55C849AA-A772-48A5-ABD5-59D2FE7F76FD}"/>
    <cellStyle name="Normal 4 2 2 3 3 2" xfId="251" xr:uid="{BEE95FC8-B3F2-4955-8AB6-886E78E55687}"/>
    <cellStyle name="Normal 4 2 2 3 4" xfId="233" xr:uid="{8FA56A60-29C3-42FC-97A5-BFD7462C11BB}"/>
    <cellStyle name="Normal 4 2 2 3 5" xfId="242" xr:uid="{F9E9F21C-50B5-46A8-AD61-8627A2F58E38}"/>
    <cellStyle name="Normal 4 2 2 4" xfId="151" xr:uid="{85670731-55FB-4F5E-9E1B-C81AEAE23CDE}"/>
    <cellStyle name="Normal 4 3" xfId="132" xr:uid="{39846D80-A3CC-404C-8D89-A266EC9D58E4}"/>
    <cellStyle name="Normal 4 4" xfId="156" xr:uid="{2203ACA1-D541-4E5D-9916-D236E4433549}"/>
    <cellStyle name="Normal 4 5" xfId="225" xr:uid="{6AA65C09-F443-4A7C-BEC8-16AC1EA68644}"/>
    <cellStyle name="Normal 4 6" xfId="67" xr:uid="{8035CAFE-359A-4CFC-A0AD-2AC3A8022028}"/>
    <cellStyle name="Normal 40" xfId="269" xr:uid="{C690B8C2-4F4B-4E5A-B251-4AFCF705C4AE}"/>
    <cellStyle name="Normal 41" xfId="259" xr:uid="{90ACBC9E-34F4-461A-A295-8227EA778F12}"/>
    <cellStyle name="Normal 42" xfId="273" xr:uid="{7FF537FE-0BA5-4A8D-BCBA-75BB57E8AB2D}"/>
    <cellStyle name="Normal 43" xfId="313" xr:uid="{25AB4C86-5A62-41B4-A29D-2D8CB60F723C}"/>
    <cellStyle name="Normal 43 2" xfId="316" xr:uid="{14F2B35F-C931-4E4B-B384-DEF7F8F19EC6}"/>
    <cellStyle name="Normal 44" xfId="319" xr:uid="{6B312F6E-02B0-49F5-B869-E1E7AAEC5AEB}"/>
    <cellStyle name="Normal 45" xfId="322" xr:uid="{386C9E2C-64A4-417A-B070-A9FC21EEFE6E}"/>
    <cellStyle name="Normal 46" xfId="330" xr:uid="{CBE70A38-BB88-48EF-8BA0-A83E53DE693F}"/>
    <cellStyle name="Normal 47" xfId="324" xr:uid="{A9820ACB-7E41-4A39-B7D4-B1EDC82884F5}"/>
    <cellStyle name="Normal 48" xfId="332" xr:uid="{8605B775-948C-4E4F-B42A-B3AF55452C8A}"/>
    <cellStyle name="Normal 49" xfId="335" xr:uid="{957A0402-C658-4A1D-A0AA-8C3C924A3F30}"/>
    <cellStyle name="Normal 5" xfId="18" xr:uid="{2B7DC8F9-6B06-4F5C-81F6-76154E801E08}"/>
    <cellStyle name="Normal 5 2" xfId="27" xr:uid="{86D81701-D686-44A9-B140-34829983BEDD}"/>
    <cellStyle name="Normal 5 2 2" xfId="108" xr:uid="{451E5FAC-9134-43B2-81E5-C85249D30EDF}"/>
    <cellStyle name="Normal 5 3" xfId="196" xr:uid="{38565552-F79E-4919-8F52-DC2D3B346266}"/>
    <cellStyle name="Normal 5 4" xfId="84" xr:uid="{41424491-B15D-4C75-BADD-4E74C8A2EB3D}"/>
    <cellStyle name="Normal 5 5" xfId="327" xr:uid="{06EDEECC-A548-468E-8EDD-BB9551460988}"/>
    <cellStyle name="Normal 50" xfId="326" xr:uid="{80DB738E-5925-4FD0-BA68-6C23098DF80D}"/>
    <cellStyle name="Normal 51" xfId="338" xr:uid="{9FED8255-48C5-4D4E-A4E6-0FDCD79B4E83}"/>
    <cellStyle name="Normal 52" xfId="339" xr:uid="{400C9E6B-80C5-455E-A04A-0C18F104598B}"/>
    <cellStyle name="Normal 53" xfId="341" xr:uid="{3DC7D59C-52AF-486A-9DF2-E51BFB31BB15}"/>
    <cellStyle name="Normal 6" xfId="30" xr:uid="{DCEC418D-7E24-4B71-8331-9CC2505AEC2B}"/>
    <cellStyle name="Normal 6 2" xfId="198" xr:uid="{80F35B35-4856-41C5-BDDC-4970FFDC9401}"/>
    <cellStyle name="Normal 6 3" xfId="76" xr:uid="{BE6E113A-6449-47A5-8846-0914809B8D3E}"/>
    <cellStyle name="Normal 7" xfId="24" xr:uid="{ED43A7A0-B467-4D4C-93C5-8F97A10C88A2}"/>
    <cellStyle name="Normal 7 2" xfId="199" xr:uid="{33F8739D-B017-4E40-8E22-A02B41ACB168}"/>
    <cellStyle name="Normal 7 3" xfId="85" xr:uid="{FA1E41B8-8446-4849-8509-5058DAB1EFFB}"/>
    <cellStyle name="Normal 8" xfId="58" xr:uid="{F42479DE-EBC2-4879-AFDE-D13EF017A7C9}"/>
    <cellStyle name="Normal 8 2" xfId="83" xr:uid="{4F1600E7-FC7A-4CF0-972F-98ECB5F80271}"/>
    <cellStyle name="Normal 9" xfId="19" xr:uid="{842ABFF0-4559-4BC0-B112-51891C0CED25}"/>
    <cellStyle name="Normal 9 2" xfId="93" xr:uid="{8846DCC8-157E-4036-A890-7E766364FF8B}"/>
    <cellStyle name="Normal 9 3" xfId="86" xr:uid="{36C9A1F5-3982-4401-9890-759F0D8A5345}"/>
    <cellStyle name="Note" xfId="14" builtinId="10" customBuiltin="1"/>
    <cellStyle name="Note 2" xfId="43" xr:uid="{F60ABD2B-3E28-4A53-A047-6E803C8A3C0E}"/>
    <cellStyle name="Note 2 2" xfId="197" xr:uid="{E2750DBB-BED8-4BD7-A2EF-A97C3BC40C94}"/>
    <cellStyle name="Note 2 3" xfId="88" xr:uid="{2C4719AF-0157-407C-9CA0-A36B4D4A59E4}"/>
    <cellStyle name="Note 3" xfId="200" xr:uid="{B573F094-81A5-47B3-8877-11486F874288}"/>
    <cellStyle name="Output" xfId="11" builtinId="21" customBuiltin="1"/>
    <cellStyle name="Output 2" xfId="165" xr:uid="{244E8FCE-5084-4DBF-BA1D-88F07CA7B433}"/>
    <cellStyle name="Percent 2" xfId="23" xr:uid="{CAD7E9D9-CA99-4BE5-8D9F-E304CBB93368}"/>
    <cellStyle name="Style 62" xfId="22" xr:uid="{7C3EBEC2-9D8F-480D-9249-14DEE358034D}"/>
    <cellStyle name="TableSubtitleStyle" xfId="309" xr:uid="{3662968C-7223-493F-A986-59B0722E3D94}"/>
    <cellStyle name="Title" xfId="3" builtinId="15" customBuiltin="1"/>
    <cellStyle name="Title 2" xfId="157" xr:uid="{385C13D3-5DF9-4D87-9A23-43932FE1FBEB}"/>
    <cellStyle name="Total" xfId="16" builtinId="25" customBuiltin="1"/>
    <cellStyle name="Total 2" xfId="171" xr:uid="{8E18C7BF-1633-4541-B140-0A812352C53E}"/>
    <cellStyle name="Warning Text" xfId="13" builtinId="11" customBuiltin="1"/>
    <cellStyle name="Warning Text 2" xfId="169" xr:uid="{462716EE-ADA6-4192-8FED-2B1BACB20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1:H19"/>
  <sheetViews>
    <sheetView showGridLines="0" tabSelected="1" zoomScaleNormal="100" workbookViewId="0">
      <selection activeCell="C18" sqref="C18"/>
    </sheetView>
  </sheetViews>
  <sheetFormatPr defaultColWidth="8.6328125" defaultRowHeight="10" x14ac:dyDescent="0.2"/>
  <cols>
    <col min="1" max="1" width="8.6328125" style="49"/>
    <col min="2" max="2" width="12.1796875" style="49" customWidth="1"/>
    <col min="3" max="3" width="15.90625" style="49" customWidth="1"/>
    <col min="4" max="4" width="11.1796875" style="49" customWidth="1"/>
    <col min="5" max="5" width="9.1796875" style="49" customWidth="1"/>
    <col min="6" max="6" width="10.08984375" style="49" customWidth="1"/>
    <col min="7" max="16384" width="8.6328125" style="49"/>
  </cols>
  <sheetData>
    <row r="1" spans="2:8" x14ac:dyDescent="0.2">
      <c r="B1" s="146"/>
      <c r="C1" s="146"/>
      <c r="D1" s="146"/>
      <c r="E1" s="146"/>
      <c r="F1" s="146"/>
      <c r="G1" s="146"/>
      <c r="H1" s="146"/>
    </row>
    <row r="2" spans="2:8" x14ac:dyDescent="0.2">
      <c r="B2" s="146"/>
      <c r="C2" s="146"/>
      <c r="D2" s="147" t="s">
        <v>0</v>
      </c>
      <c r="E2" s="146"/>
      <c r="F2" s="146"/>
      <c r="G2" s="146"/>
      <c r="H2" s="146"/>
    </row>
    <row r="3" spans="2:8" x14ac:dyDescent="0.2">
      <c r="B3" s="148"/>
      <c r="C3" s="148"/>
      <c r="D3" s="149" t="s">
        <v>131</v>
      </c>
      <c r="E3" s="148"/>
      <c r="F3" s="148"/>
      <c r="G3" s="146"/>
      <c r="H3" s="146"/>
    </row>
    <row r="4" spans="2:8" x14ac:dyDescent="0.2">
      <c r="B4" s="150"/>
      <c r="C4" s="146"/>
      <c r="D4" s="149" t="s">
        <v>113</v>
      </c>
      <c r="E4" s="146"/>
      <c r="F4" s="146"/>
      <c r="G4" s="146"/>
      <c r="H4" s="146"/>
    </row>
    <row r="5" spans="2:8" x14ac:dyDescent="0.2">
      <c r="B5" s="150"/>
      <c r="C5" s="146"/>
      <c r="D5" s="149" t="s">
        <v>114</v>
      </c>
      <c r="E5" s="146"/>
      <c r="F5" s="146"/>
      <c r="G5" s="146"/>
      <c r="H5" s="146"/>
    </row>
    <row r="6" spans="2:8" x14ac:dyDescent="0.2">
      <c r="B6" s="150"/>
      <c r="C6" s="146"/>
      <c r="D6" s="149"/>
      <c r="E6" s="146"/>
      <c r="F6" s="146"/>
      <c r="G6" s="146"/>
      <c r="H6" s="146"/>
    </row>
    <row r="7" spans="2:8" x14ac:dyDescent="0.2">
      <c r="B7" s="151" t="s">
        <v>115</v>
      </c>
      <c r="C7" s="146"/>
      <c r="D7" s="146"/>
      <c r="E7" s="146"/>
      <c r="F7" s="146"/>
      <c r="G7" s="146"/>
      <c r="H7" s="146"/>
    </row>
    <row r="8" spans="2:8" x14ac:dyDescent="0.2">
      <c r="B8" s="151" t="s">
        <v>1</v>
      </c>
      <c r="C8" s="146"/>
      <c r="D8" s="146"/>
      <c r="E8" s="146"/>
      <c r="F8" s="146"/>
      <c r="G8" s="146"/>
      <c r="H8" s="146"/>
    </row>
    <row r="9" spans="2:8" x14ac:dyDescent="0.2">
      <c r="B9" s="152" t="s">
        <v>2</v>
      </c>
      <c r="C9" s="146"/>
      <c r="D9" s="146"/>
      <c r="E9" s="146"/>
      <c r="F9" s="146"/>
      <c r="G9" s="146"/>
      <c r="H9" s="146"/>
    </row>
    <row r="10" spans="2:8" x14ac:dyDescent="0.2">
      <c r="B10" s="151" t="s">
        <v>3</v>
      </c>
      <c r="C10" s="146"/>
      <c r="D10" s="146"/>
      <c r="E10" s="146"/>
      <c r="F10" s="146"/>
      <c r="G10" s="146"/>
      <c r="H10" s="146"/>
    </row>
    <row r="11" spans="2:8" x14ac:dyDescent="0.2">
      <c r="B11" s="151" t="s">
        <v>116</v>
      </c>
      <c r="C11" s="146"/>
      <c r="D11" s="146"/>
      <c r="E11" s="146"/>
      <c r="F11" s="146"/>
      <c r="G11" s="146"/>
      <c r="H11" s="146"/>
    </row>
    <row r="12" spans="2:8" x14ac:dyDescent="0.2">
      <c r="B12" s="146"/>
      <c r="C12" s="146"/>
      <c r="D12" s="146"/>
      <c r="E12" s="146"/>
      <c r="F12" s="146"/>
      <c r="G12" s="146"/>
      <c r="H12" s="146"/>
    </row>
    <row r="13" spans="2:8" x14ac:dyDescent="0.2">
      <c r="B13" s="153" t="s">
        <v>6</v>
      </c>
      <c r="C13" s="146"/>
      <c r="D13" s="146"/>
      <c r="E13" s="146"/>
      <c r="F13" s="146"/>
      <c r="G13" s="146"/>
      <c r="H13" s="146"/>
    </row>
    <row r="14" spans="2:8" x14ac:dyDescent="0.2">
      <c r="B14" s="153" t="s">
        <v>4</v>
      </c>
      <c r="C14" s="146"/>
      <c r="D14" s="146"/>
      <c r="E14" s="146"/>
      <c r="F14" s="146"/>
      <c r="G14" s="146"/>
      <c r="H14" s="146"/>
    </row>
    <row r="15" spans="2:8" x14ac:dyDescent="0.2">
      <c r="B15" s="146"/>
      <c r="C15" s="146"/>
      <c r="D15" s="146"/>
      <c r="E15" s="146"/>
      <c r="F15" s="146"/>
      <c r="G15" s="146"/>
      <c r="H15" s="146"/>
    </row>
    <row r="16" spans="2:8" x14ac:dyDescent="0.2">
      <c r="B16" s="146"/>
      <c r="C16" s="146"/>
      <c r="D16" s="146"/>
      <c r="E16" s="146"/>
      <c r="F16" s="146"/>
      <c r="G16" s="146"/>
      <c r="H16" s="146"/>
    </row>
    <row r="17" spans="2:8" x14ac:dyDescent="0.2">
      <c r="B17" s="146"/>
      <c r="C17" s="146"/>
      <c r="D17" s="146"/>
      <c r="E17" s="146"/>
      <c r="F17" s="146"/>
      <c r="G17" s="146"/>
      <c r="H17" s="146"/>
    </row>
    <row r="18" spans="2:8" x14ac:dyDescent="0.2">
      <c r="B18" s="146"/>
      <c r="C18" s="146"/>
      <c r="D18" s="146"/>
      <c r="E18" s="146"/>
      <c r="F18" s="146"/>
      <c r="G18" s="146"/>
      <c r="H18" s="146"/>
    </row>
    <row r="19" spans="2:8" x14ac:dyDescent="0.2">
      <c r="B19" s="146"/>
      <c r="C19" s="146"/>
      <c r="D19" s="146"/>
      <c r="E19" s="146"/>
      <c r="F19" s="146"/>
      <c r="G19" s="146"/>
      <c r="H19" s="146"/>
    </row>
  </sheetData>
  <hyperlinks>
    <hyperlink ref="B8" location="SOFP!A1" display="CONSOLIDATED STATEMENT OF FINANCIAL POSITION" xr:uid="{3A91996A-652D-4D35-97F8-4272DE33DFAA}"/>
    <hyperlink ref="B9" location="SOCE!A1" display="CONSOLIDATED STATEMENT OF CHANGES IN EQUITY" xr:uid="{67D9B2C3-FA4A-42E5-A887-D6F770416BB1}"/>
    <hyperlink ref="B10" location="SOCF!A1" display="CONSOLIDATED STATEMENT OF CASH FLOWS" xr:uid="{D42AA9BD-AE16-4C79-BECF-3A0376D095E4}"/>
    <hyperlink ref="B11" location="'SEGMENT REPORTING'!A1" display="SEGMENT REPORTING" xr:uid="{1A889B47-D73A-4849-948C-7DA607EE0675}"/>
    <hyperlink ref="B7" location="SOCI!A1" display="CONSOLIDATED STATEMENT OF COMPREHENSIVE INCOME" xr:uid="{0644FDAD-3760-4E96-8AF2-9492F6157DB9}"/>
  </hyperlinks>
  <pageMargins left="0.7" right="0.7" top="0.75" bottom="0.75" header="0.3" footer="0.3"/>
  <pageSetup paperSize="9" scale="71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B1A6-76E8-491C-88DA-61C00416BC16}">
  <sheetPr>
    <tabColor rgb="FF92D050"/>
    <pageSetUpPr fitToPage="1"/>
  </sheetPr>
  <dimension ref="A1:D61"/>
  <sheetViews>
    <sheetView showGridLines="0" zoomScaleNormal="100" workbookViewId="0">
      <pane xSplit="1" ySplit="8" topLeftCell="B9" activePane="bottomRight" state="frozen"/>
      <selection activeCell="J49" sqref="J49"/>
      <selection pane="topRight" activeCell="J49" sqref="J49"/>
      <selection pane="bottomLeft" activeCell="J49" sqref="J49"/>
      <selection pane="bottomRight" activeCell="C18" sqref="C18"/>
    </sheetView>
  </sheetViews>
  <sheetFormatPr defaultColWidth="8.90625" defaultRowHeight="10" x14ac:dyDescent="0.2"/>
  <cols>
    <col min="1" max="1" width="40.08984375" style="83" customWidth="1"/>
    <col min="2" max="2" width="2.453125" style="58" customWidth="1"/>
    <col min="3" max="3" width="14.08984375" style="82" customWidth="1"/>
    <col min="4" max="4" width="14.81640625" style="82" customWidth="1"/>
    <col min="5" max="16384" width="8.90625" style="58"/>
  </cols>
  <sheetData>
    <row r="1" spans="1:4" x14ac:dyDescent="0.2">
      <c r="A1" s="38" t="s">
        <v>7</v>
      </c>
    </row>
    <row r="2" spans="1:4" x14ac:dyDescent="0.2">
      <c r="A2" s="17" t="s">
        <v>12</v>
      </c>
    </row>
    <row r="3" spans="1:4" x14ac:dyDescent="0.2">
      <c r="A3" s="17"/>
    </row>
    <row r="4" spans="1:4" x14ac:dyDescent="0.2">
      <c r="B4" s="26" t="s">
        <v>115</v>
      </c>
    </row>
    <row r="5" spans="1:4" x14ac:dyDescent="0.2">
      <c r="B5" s="57" t="s">
        <v>55</v>
      </c>
    </row>
    <row r="6" spans="1:4" x14ac:dyDescent="0.2">
      <c r="B6" s="27"/>
    </row>
    <row r="7" spans="1:4" x14ac:dyDescent="0.2">
      <c r="C7" s="84"/>
      <c r="D7" s="84"/>
    </row>
    <row r="8" spans="1:4" ht="20.5" thickBot="1" x14ac:dyDescent="0.25">
      <c r="B8" s="22"/>
      <c r="C8" s="139" t="s">
        <v>181</v>
      </c>
      <c r="D8" s="139" t="s">
        <v>182</v>
      </c>
    </row>
    <row r="9" spans="1:4" x14ac:dyDescent="0.2">
      <c r="B9" s="22"/>
      <c r="C9" s="85"/>
      <c r="D9" s="85"/>
    </row>
    <row r="10" spans="1:4" x14ac:dyDescent="0.2">
      <c r="A10" s="31"/>
      <c r="B10" s="28"/>
      <c r="C10" s="29"/>
      <c r="D10" s="28"/>
    </row>
    <row r="11" spans="1:4" x14ac:dyDescent="0.2">
      <c r="A11" s="31" t="s">
        <v>117</v>
      </c>
      <c r="B11" s="30"/>
      <c r="C11" s="4">
        <v>425863799</v>
      </c>
      <c r="D11" s="4">
        <v>261461493</v>
      </c>
    </row>
    <row r="12" spans="1:4" x14ac:dyDescent="0.2">
      <c r="A12" s="31" t="s">
        <v>57</v>
      </c>
      <c r="B12" s="30"/>
      <c r="C12" s="4">
        <v>1392430</v>
      </c>
      <c r="D12" s="4">
        <v>1780230</v>
      </c>
    </row>
    <row r="13" spans="1:4" x14ac:dyDescent="0.2">
      <c r="A13" s="31"/>
      <c r="B13" s="30"/>
      <c r="C13" s="4"/>
      <c r="D13" s="4"/>
    </row>
    <row r="14" spans="1:4" x14ac:dyDescent="0.2">
      <c r="A14" s="31" t="s">
        <v>58</v>
      </c>
      <c r="B14" s="30"/>
      <c r="C14" s="4">
        <v>-15147448</v>
      </c>
      <c r="D14" s="4">
        <v>20559085</v>
      </c>
    </row>
    <row r="15" spans="1:4" x14ac:dyDescent="0.2">
      <c r="A15" s="43" t="s">
        <v>59</v>
      </c>
      <c r="B15" s="30"/>
      <c r="C15" s="4">
        <v>-270521860</v>
      </c>
      <c r="D15" s="4">
        <v>-193721409</v>
      </c>
    </row>
    <row r="16" spans="1:4" x14ac:dyDescent="0.2">
      <c r="A16" s="43" t="s">
        <v>60</v>
      </c>
      <c r="B16" s="30"/>
      <c r="C16" s="4">
        <v>-22918628</v>
      </c>
      <c r="D16" s="4">
        <v>-13352454</v>
      </c>
    </row>
    <row r="17" spans="1:4" x14ac:dyDescent="0.2">
      <c r="A17" s="43" t="s">
        <v>63</v>
      </c>
      <c r="B17" s="30"/>
      <c r="C17" s="4">
        <v>0</v>
      </c>
      <c r="D17" s="4">
        <v>-9855137</v>
      </c>
    </row>
    <row r="18" spans="1:4" x14ac:dyDescent="0.2">
      <c r="A18" s="43" t="s">
        <v>61</v>
      </c>
      <c r="B18" s="30"/>
      <c r="C18" s="4">
        <v>-68188370</v>
      </c>
      <c r="D18" s="4">
        <v>-38537962</v>
      </c>
    </row>
    <row r="19" spans="1:4" x14ac:dyDescent="0.2">
      <c r="A19" s="43" t="s">
        <v>118</v>
      </c>
      <c r="B19" s="30"/>
      <c r="C19" s="4">
        <v>-7654757</v>
      </c>
      <c r="D19" s="4">
        <v>-1449810</v>
      </c>
    </row>
    <row r="20" spans="1:4" x14ac:dyDescent="0.2">
      <c r="A20" s="43" t="s">
        <v>85</v>
      </c>
      <c r="B20" s="30"/>
      <c r="C20" s="4">
        <v>-41593451</v>
      </c>
      <c r="D20" s="4">
        <v>-27401797</v>
      </c>
    </row>
    <row r="21" spans="1:4" x14ac:dyDescent="0.2">
      <c r="A21" s="43" t="s">
        <v>64</v>
      </c>
      <c r="B21" s="30"/>
      <c r="C21" s="4">
        <v>-3558212</v>
      </c>
      <c r="D21" s="4">
        <v>-1264827</v>
      </c>
    </row>
    <row r="22" spans="1:4" x14ac:dyDescent="0.2">
      <c r="A22" s="43" t="s">
        <v>65</v>
      </c>
      <c r="B22" s="30"/>
      <c r="C22" s="4">
        <v>-705018</v>
      </c>
      <c r="D22" s="4">
        <v>0</v>
      </c>
    </row>
    <row r="23" spans="1:4" x14ac:dyDescent="0.2">
      <c r="A23" s="43" t="s">
        <v>66</v>
      </c>
      <c r="B23" s="30"/>
      <c r="C23" s="4">
        <v>-17047</v>
      </c>
      <c r="D23" s="4">
        <v>0</v>
      </c>
    </row>
    <row r="24" spans="1:4" x14ac:dyDescent="0.2">
      <c r="A24" s="22" t="s">
        <v>119</v>
      </c>
      <c r="B24" s="28"/>
      <c r="C24" s="32">
        <f>SUM(C11:C23)</f>
        <v>-3048562</v>
      </c>
      <c r="D24" s="32">
        <f>SUM(D11:D23)</f>
        <v>-1782588</v>
      </c>
    </row>
    <row r="25" spans="1:4" x14ac:dyDescent="0.2">
      <c r="A25" s="22"/>
      <c r="B25" s="28"/>
      <c r="C25" s="80"/>
      <c r="D25" s="80"/>
    </row>
    <row r="26" spans="1:4" x14ac:dyDescent="0.2">
      <c r="A26" s="43" t="s">
        <v>67</v>
      </c>
      <c r="B26" s="30"/>
      <c r="C26" s="4">
        <v>699530</v>
      </c>
      <c r="D26" s="4">
        <v>37402</v>
      </c>
    </row>
    <row r="27" spans="1:4" x14ac:dyDescent="0.2">
      <c r="A27" s="43" t="s">
        <v>68</v>
      </c>
      <c r="B27" s="30"/>
      <c r="C27" s="4">
        <v>-18446653</v>
      </c>
      <c r="D27" s="4">
        <v>-8144043</v>
      </c>
    </row>
    <row r="28" spans="1:4" x14ac:dyDescent="0.2">
      <c r="A28" s="22" t="s">
        <v>69</v>
      </c>
      <c r="B28" s="28"/>
      <c r="C28" s="34">
        <f>SUM(C26:C27)</f>
        <v>-17747123</v>
      </c>
      <c r="D28" s="34">
        <f>SUM(D26:D27)</f>
        <v>-8106641</v>
      </c>
    </row>
    <row r="29" spans="1:4" x14ac:dyDescent="0.2">
      <c r="A29" s="22"/>
      <c r="B29" s="28"/>
      <c r="C29" s="81"/>
      <c r="D29" s="81"/>
    </row>
    <row r="30" spans="1:4" x14ac:dyDescent="0.2">
      <c r="A30" s="43" t="s">
        <v>120</v>
      </c>
      <c r="B30" s="28"/>
      <c r="C30" s="35">
        <v>-206065</v>
      </c>
      <c r="D30" s="35">
        <v>-49715</v>
      </c>
    </row>
    <row r="31" spans="1:4" x14ac:dyDescent="0.2">
      <c r="B31" s="30"/>
      <c r="C31" s="35"/>
      <c r="D31" s="35"/>
    </row>
    <row r="32" spans="1:4" x14ac:dyDescent="0.2">
      <c r="A32" s="22" t="s">
        <v>121</v>
      </c>
      <c r="B32" s="28"/>
      <c r="C32" s="34">
        <f>C30+C28+C24</f>
        <v>-21001750</v>
      </c>
      <c r="D32" s="34">
        <f>D30+D28+D24</f>
        <v>-9938944</v>
      </c>
    </row>
    <row r="33" spans="1:4" x14ac:dyDescent="0.2">
      <c r="A33" s="22"/>
      <c r="B33" s="28"/>
      <c r="C33" s="81"/>
      <c r="D33" s="81"/>
    </row>
    <row r="34" spans="1:4" x14ac:dyDescent="0.2">
      <c r="A34" s="43" t="s">
        <v>70</v>
      </c>
      <c r="B34" s="30"/>
      <c r="C34" s="6">
        <v>-128838</v>
      </c>
      <c r="D34" s="6">
        <v>-39069</v>
      </c>
    </row>
    <row r="35" spans="1:4" x14ac:dyDescent="0.2">
      <c r="A35" s="43"/>
      <c r="B35" s="30"/>
      <c r="C35" s="58"/>
      <c r="D35" s="6"/>
    </row>
    <row r="36" spans="1:4" x14ac:dyDescent="0.2">
      <c r="A36" s="22" t="s">
        <v>122</v>
      </c>
      <c r="B36" s="28"/>
      <c r="C36" s="34">
        <f>SUM(C32:C34)</f>
        <v>-21130588</v>
      </c>
      <c r="D36" s="34">
        <f>SUM(D32:D34)</f>
        <v>-9978013</v>
      </c>
    </row>
    <row r="37" spans="1:4" x14ac:dyDescent="0.2">
      <c r="B37" s="30"/>
      <c r="C37" s="36"/>
      <c r="D37" s="36"/>
    </row>
    <row r="38" spans="1:4" x14ac:dyDescent="0.2">
      <c r="A38" s="86" t="s">
        <v>71</v>
      </c>
      <c r="B38" s="28"/>
      <c r="C38" s="33"/>
      <c r="D38" s="33"/>
    </row>
    <row r="39" spans="1:4" x14ac:dyDescent="0.2">
      <c r="A39" s="87" t="s">
        <v>72</v>
      </c>
      <c r="B39" s="30"/>
      <c r="C39" s="35"/>
      <c r="D39" s="35"/>
    </row>
    <row r="40" spans="1:4" x14ac:dyDescent="0.2">
      <c r="A40" s="31" t="s">
        <v>73</v>
      </c>
      <c r="B40" s="30"/>
      <c r="C40" s="35">
        <v>887098</v>
      </c>
      <c r="D40" s="35">
        <v>-183625</v>
      </c>
    </row>
    <row r="41" spans="1:4" x14ac:dyDescent="0.2">
      <c r="A41" s="31"/>
      <c r="B41" s="30"/>
      <c r="C41" s="35"/>
      <c r="D41" s="35"/>
    </row>
    <row r="42" spans="1:4" x14ac:dyDescent="0.2">
      <c r="A42" s="31"/>
      <c r="B42" s="30"/>
      <c r="C42" s="35"/>
      <c r="D42" s="35"/>
    </row>
    <row r="43" spans="1:4" x14ac:dyDescent="0.2">
      <c r="A43" s="87" t="s">
        <v>123</v>
      </c>
      <c r="B43" s="30"/>
      <c r="C43" s="35"/>
      <c r="D43" s="35"/>
    </row>
    <row r="44" spans="1:4" x14ac:dyDescent="0.2">
      <c r="A44" s="31" t="s">
        <v>8</v>
      </c>
      <c r="B44" s="30"/>
      <c r="C44" s="35">
        <v>18305263</v>
      </c>
      <c r="D44" s="35">
        <v>2795504</v>
      </c>
    </row>
    <row r="45" spans="1:4" x14ac:dyDescent="0.2">
      <c r="A45" s="31" t="s">
        <v>124</v>
      </c>
      <c r="B45" s="30"/>
      <c r="C45" s="35">
        <v>-2926767</v>
      </c>
      <c r="D45" s="35">
        <v>-447281</v>
      </c>
    </row>
    <row r="46" spans="1:4" x14ac:dyDescent="0.2">
      <c r="A46" s="31"/>
      <c r="B46" s="30"/>
      <c r="C46" s="35"/>
      <c r="D46" s="35"/>
    </row>
    <row r="47" spans="1:4" x14ac:dyDescent="0.2">
      <c r="A47" s="22" t="s">
        <v>125</v>
      </c>
      <c r="B47" s="28"/>
      <c r="C47" s="34">
        <f>SUM(C39:C46)</f>
        <v>16265594</v>
      </c>
      <c r="D47" s="34">
        <f>SUM(D39:D46)</f>
        <v>2164598</v>
      </c>
    </row>
    <row r="48" spans="1:4" x14ac:dyDescent="0.2">
      <c r="B48" s="30"/>
      <c r="C48" s="35"/>
      <c r="D48" s="35"/>
    </row>
    <row r="49" spans="1:4" x14ac:dyDescent="0.2">
      <c r="A49" s="22" t="s">
        <v>126</v>
      </c>
      <c r="B49" s="30"/>
      <c r="C49" s="34">
        <f>C36+C47</f>
        <v>-4864994</v>
      </c>
      <c r="D49" s="34">
        <f>D36+D47</f>
        <v>-7813415</v>
      </c>
    </row>
    <row r="50" spans="1:4" x14ac:dyDescent="0.2">
      <c r="B50" s="30"/>
      <c r="C50" s="35"/>
      <c r="D50" s="35"/>
    </row>
    <row r="51" spans="1:4" x14ac:dyDescent="0.2">
      <c r="A51" s="22" t="s">
        <v>127</v>
      </c>
      <c r="B51" s="30"/>
      <c r="C51" s="35"/>
      <c r="D51" s="35"/>
    </row>
    <row r="52" spans="1:4" x14ac:dyDescent="0.2">
      <c r="A52" s="57" t="s">
        <v>129</v>
      </c>
      <c r="B52" s="30"/>
      <c r="C52" s="35">
        <v>-19394198</v>
      </c>
      <c r="D52" s="35">
        <v>-10867424</v>
      </c>
    </row>
    <row r="53" spans="1:4" x14ac:dyDescent="0.2">
      <c r="A53" s="57" t="s">
        <v>128</v>
      </c>
      <c r="B53" s="30"/>
      <c r="C53" s="35">
        <v>-1736390</v>
      </c>
      <c r="D53" s="35">
        <v>889411</v>
      </c>
    </row>
    <row r="54" spans="1:4" x14ac:dyDescent="0.2">
      <c r="B54" s="30"/>
      <c r="C54" s="56">
        <f>SUM(C52:C53)</f>
        <v>-21130588</v>
      </c>
      <c r="D54" s="56">
        <f>SUM(D52:D53)</f>
        <v>-9978013</v>
      </c>
    </row>
    <row r="55" spans="1:4" x14ac:dyDescent="0.2">
      <c r="B55" s="30"/>
      <c r="C55" s="35"/>
      <c r="D55" s="35"/>
    </row>
    <row r="56" spans="1:4" x14ac:dyDescent="0.2">
      <c r="A56" s="38" t="s">
        <v>130</v>
      </c>
      <c r="B56" s="30"/>
      <c r="C56" s="35"/>
      <c r="D56" s="35"/>
    </row>
    <row r="57" spans="1:4" x14ac:dyDescent="0.2">
      <c r="A57" s="57" t="s">
        <v>129</v>
      </c>
      <c r="B57" s="30"/>
      <c r="C57" s="35">
        <v>-4757864</v>
      </c>
      <c r="D57" s="35">
        <v>-8647738</v>
      </c>
    </row>
    <row r="58" spans="1:4" x14ac:dyDescent="0.2">
      <c r="A58" s="57" t="s">
        <v>128</v>
      </c>
      <c r="B58" s="30"/>
      <c r="C58" s="35">
        <v>-107130</v>
      </c>
      <c r="D58" s="35">
        <v>834323</v>
      </c>
    </row>
    <row r="59" spans="1:4" x14ac:dyDescent="0.2">
      <c r="B59" s="30"/>
      <c r="C59" s="56">
        <f>SUM(C57:C58)</f>
        <v>-4864994</v>
      </c>
      <c r="D59" s="56">
        <f>SUM(D57:D58)</f>
        <v>-7813415</v>
      </c>
    </row>
    <row r="60" spans="1:4" x14ac:dyDescent="0.2">
      <c r="A60" s="22"/>
      <c r="B60" s="28"/>
      <c r="C60" s="35"/>
      <c r="D60" s="35"/>
    </row>
    <row r="61" spans="1:4" x14ac:dyDescent="0.2">
      <c r="A61" s="43" t="s">
        <v>74</v>
      </c>
      <c r="B61" s="30"/>
      <c r="C61" s="37">
        <v>-1.1000000000000001</v>
      </c>
      <c r="D61" s="37">
        <v>-0.61</v>
      </c>
    </row>
  </sheetData>
  <pageMargins left="0.25" right="0.25" top="0.75" bottom="0.75" header="0.3" footer="0.3"/>
  <pageSetup paperSize="9" fitToHeight="0" orientation="portrait" horizontalDpi="4294967295" verticalDpi="4294967295" r:id="rId1"/>
  <headerFooter>
    <oddFooter>&amp;C_x000D_&amp;1#&amp;"Calibri"&amp;10&amp;K0000FF Uz Intern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74"/>
  <sheetViews>
    <sheetView showGridLines="0" zoomScaleNormal="100" workbookViewId="0">
      <pane ySplit="8" topLeftCell="A9" activePane="bottomLeft" state="frozen"/>
      <selection pane="bottomLeft" activeCell="F17" sqref="F17"/>
    </sheetView>
  </sheetViews>
  <sheetFormatPr defaultColWidth="8.6328125" defaultRowHeight="10" x14ac:dyDescent="0.2"/>
  <cols>
    <col min="1" max="1" width="45.90625" style="18" customWidth="1"/>
    <col min="2" max="2" width="2.453125" style="49" customWidth="1"/>
    <col min="3" max="3" width="16" style="49" bestFit="1" customWidth="1"/>
    <col min="4" max="4" width="19.6328125" style="19" customWidth="1"/>
    <col min="5" max="16384" width="8.6328125" style="49"/>
  </cols>
  <sheetData>
    <row r="1" spans="1:9" x14ac:dyDescent="0.2">
      <c r="A1" s="38" t="s">
        <v>7</v>
      </c>
      <c r="D1" s="16"/>
    </row>
    <row r="2" spans="1:9" x14ac:dyDescent="0.2">
      <c r="A2" s="17" t="s">
        <v>12</v>
      </c>
      <c r="D2" s="16"/>
    </row>
    <row r="3" spans="1:9" x14ac:dyDescent="0.2">
      <c r="A3" s="17"/>
      <c r="D3" s="16"/>
    </row>
    <row r="4" spans="1:9" x14ac:dyDescent="0.2">
      <c r="B4" s="59" t="s">
        <v>1</v>
      </c>
      <c r="D4" s="20"/>
    </row>
    <row r="5" spans="1:9" x14ac:dyDescent="0.2">
      <c r="B5" s="60" t="s">
        <v>55</v>
      </c>
      <c r="D5" s="16"/>
    </row>
    <row r="6" spans="1:9" x14ac:dyDescent="0.2">
      <c r="B6" s="60"/>
      <c r="D6" s="16"/>
    </row>
    <row r="7" spans="1:9" x14ac:dyDescent="0.2">
      <c r="A7" s="25"/>
      <c r="C7" s="55"/>
      <c r="D7" s="55"/>
    </row>
    <row r="8" spans="1:9" x14ac:dyDescent="0.2">
      <c r="A8" s="25"/>
      <c r="B8" s="22"/>
      <c r="C8" s="89" t="s">
        <v>10</v>
      </c>
      <c r="D8" s="89" t="s">
        <v>9</v>
      </c>
    </row>
    <row r="9" spans="1:9" x14ac:dyDescent="0.2">
      <c r="A9" s="25"/>
      <c r="B9" s="22"/>
      <c r="C9" s="142" t="s">
        <v>183</v>
      </c>
      <c r="D9" s="142" t="s">
        <v>184</v>
      </c>
    </row>
    <row r="10" spans="1:9" s="58" customFormat="1" x14ac:dyDescent="0.2">
      <c r="A10" s="22" t="s">
        <v>13</v>
      </c>
      <c r="B10" s="22"/>
      <c r="C10" s="140"/>
      <c r="D10" s="141"/>
      <c r="G10" s="15"/>
      <c r="H10" s="40"/>
      <c r="I10" s="40"/>
    </row>
    <row r="11" spans="1:9" s="58" customFormat="1" x14ac:dyDescent="0.2">
      <c r="A11" s="22" t="s">
        <v>14</v>
      </c>
      <c r="B11" s="30"/>
      <c r="C11" s="40"/>
      <c r="D11" s="43"/>
      <c r="G11" s="15"/>
      <c r="H11" s="40"/>
      <c r="I11" s="40"/>
    </row>
    <row r="12" spans="1:9" s="58" customFormat="1" x14ac:dyDescent="0.2">
      <c r="A12" s="43" t="s">
        <v>15</v>
      </c>
      <c r="B12" s="30"/>
      <c r="C12" s="4">
        <v>84923483</v>
      </c>
      <c r="D12" s="4">
        <v>69706149</v>
      </c>
      <c r="G12" s="40"/>
      <c r="H12" s="88"/>
      <c r="I12" s="88"/>
    </row>
    <row r="13" spans="1:9" s="58" customFormat="1" x14ac:dyDescent="0.2">
      <c r="A13" s="43" t="s">
        <v>16</v>
      </c>
      <c r="B13" s="30"/>
      <c r="C13" s="4">
        <v>110840590</v>
      </c>
      <c r="D13" s="4">
        <v>95242919</v>
      </c>
      <c r="G13" s="40"/>
      <c r="H13" s="88"/>
      <c r="I13" s="88"/>
    </row>
    <row r="14" spans="1:9" s="58" customFormat="1" x14ac:dyDescent="0.2">
      <c r="A14" s="43" t="s">
        <v>17</v>
      </c>
      <c r="B14" s="30"/>
      <c r="C14" s="4">
        <v>206439728</v>
      </c>
      <c r="D14" s="4">
        <v>130462278</v>
      </c>
      <c r="G14" s="40"/>
      <c r="H14" s="88"/>
      <c r="I14" s="88"/>
    </row>
    <row r="15" spans="1:9" s="58" customFormat="1" x14ac:dyDescent="0.2">
      <c r="A15" s="43" t="s">
        <v>18</v>
      </c>
      <c r="B15" s="30"/>
      <c r="C15" s="4">
        <v>14654827</v>
      </c>
      <c r="D15" s="4">
        <v>6629426</v>
      </c>
      <c r="G15" s="40"/>
      <c r="H15" s="88"/>
      <c r="I15" s="88"/>
    </row>
    <row r="16" spans="1:9" s="58" customFormat="1" x14ac:dyDescent="0.2">
      <c r="A16" s="43" t="s">
        <v>19</v>
      </c>
      <c r="B16" s="30"/>
      <c r="C16" s="4">
        <v>0</v>
      </c>
      <c r="D16" s="4">
        <v>1070610</v>
      </c>
      <c r="G16" s="40"/>
      <c r="H16" s="40"/>
      <c r="I16" s="88"/>
    </row>
    <row r="17" spans="1:9" s="58" customFormat="1" ht="10.5" thickBot="1" x14ac:dyDescent="0.25">
      <c r="A17" s="43" t="s">
        <v>20</v>
      </c>
      <c r="B17" s="30"/>
      <c r="C17" s="4">
        <v>34800</v>
      </c>
      <c r="D17" s="4">
        <v>41208</v>
      </c>
      <c r="G17" s="40"/>
      <c r="H17" s="88"/>
      <c r="I17" s="88"/>
    </row>
    <row r="18" spans="1:9" s="58" customFormat="1" ht="10.5" thickBot="1" x14ac:dyDescent="0.25">
      <c r="A18" s="22" t="s">
        <v>21</v>
      </c>
      <c r="B18" s="30"/>
      <c r="C18" s="63">
        <f>SUM(C12:C17)</f>
        <v>416893428</v>
      </c>
      <c r="D18" s="63">
        <f>SUM(D12:D17)</f>
        <v>303152590</v>
      </c>
      <c r="G18" s="15"/>
      <c r="H18" s="88"/>
      <c r="I18" s="88"/>
    </row>
    <row r="19" spans="1:9" s="58" customFormat="1" x14ac:dyDescent="0.2">
      <c r="A19" s="40"/>
      <c r="B19" s="30"/>
      <c r="C19" s="64"/>
      <c r="D19" s="64"/>
      <c r="G19" s="15"/>
      <c r="H19" s="40"/>
      <c r="I19" s="40"/>
    </row>
    <row r="20" spans="1:9" s="58" customFormat="1" x14ac:dyDescent="0.2">
      <c r="A20" s="22" t="s">
        <v>22</v>
      </c>
      <c r="B20" s="30"/>
      <c r="C20" s="65"/>
      <c r="D20" s="65"/>
      <c r="G20" s="40"/>
      <c r="H20" s="88"/>
      <c r="I20" s="88"/>
    </row>
    <row r="21" spans="1:9" s="58" customFormat="1" x14ac:dyDescent="0.2">
      <c r="A21" s="40" t="s">
        <v>23</v>
      </c>
      <c r="B21" s="30"/>
      <c r="C21" s="62">
        <v>89411631</v>
      </c>
      <c r="D21" s="62">
        <v>101026476</v>
      </c>
      <c r="E21" s="43"/>
      <c r="G21" s="40"/>
      <c r="H21" s="88"/>
      <c r="I21" s="88"/>
    </row>
    <row r="22" spans="1:9" s="58" customFormat="1" x14ac:dyDescent="0.2">
      <c r="A22" s="40" t="s">
        <v>24</v>
      </c>
      <c r="B22" s="30"/>
      <c r="C22" s="62">
        <v>75517971</v>
      </c>
      <c r="D22" s="62">
        <v>22279728</v>
      </c>
      <c r="E22" s="43"/>
      <c r="G22" s="40"/>
      <c r="H22" s="88"/>
      <c r="I22" s="88"/>
    </row>
    <row r="23" spans="1:9" s="58" customFormat="1" x14ac:dyDescent="0.2">
      <c r="A23" s="40" t="s">
        <v>25</v>
      </c>
      <c r="B23" s="30"/>
      <c r="C23" s="62">
        <v>4157089</v>
      </c>
      <c r="D23" s="62">
        <v>4982756</v>
      </c>
      <c r="E23" s="43"/>
      <c r="G23" s="40"/>
      <c r="H23" s="88"/>
      <c r="I23" s="88"/>
    </row>
    <row r="24" spans="1:9" s="58" customFormat="1" x14ac:dyDescent="0.2">
      <c r="A24" s="40" t="s">
        <v>26</v>
      </c>
      <c r="B24" s="28"/>
      <c r="C24" s="62">
        <v>1291575</v>
      </c>
      <c r="D24" s="62">
        <v>127400</v>
      </c>
      <c r="E24" s="43"/>
      <c r="G24" s="40"/>
      <c r="H24" s="40"/>
      <c r="I24" s="88"/>
    </row>
    <row r="25" spans="1:9" s="58" customFormat="1" x14ac:dyDescent="0.2">
      <c r="A25" s="40" t="s">
        <v>27</v>
      </c>
      <c r="B25" s="30"/>
      <c r="C25" s="62">
        <v>0</v>
      </c>
      <c r="D25" s="62">
        <v>494740</v>
      </c>
      <c r="E25" s="43"/>
      <c r="G25" s="40"/>
      <c r="H25" s="88"/>
      <c r="I25" s="88"/>
    </row>
    <row r="26" spans="1:9" s="58" customFormat="1" ht="10.5" thickBot="1" x14ac:dyDescent="0.25">
      <c r="A26" s="40" t="s">
        <v>28</v>
      </c>
      <c r="B26" s="30"/>
      <c r="C26" s="62">
        <v>38501727</v>
      </c>
      <c r="D26" s="62">
        <v>42434560</v>
      </c>
      <c r="E26" s="43"/>
      <c r="G26" s="15"/>
      <c r="H26" s="88"/>
      <c r="I26" s="88"/>
    </row>
    <row r="27" spans="1:9" s="58" customFormat="1" ht="10.5" thickBot="1" x14ac:dyDescent="0.25">
      <c r="A27" s="22" t="s">
        <v>29</v>
      </c>
      <c r="B27" s="30"/>
      <c r="C27" s="66">
        <f>SUM(C21:C26)</f>
        <v>208879993</v>
      </c>
      <c r="D27" s="66">
        <f>SUM(D21:D26)</f>
        <v>171345660</v>
      </c>
      <c r="G27" s="15"/>
      <c r="H27" s="88"/>
      <c r="I27" s="88"/>
    </row>
    <row r="28" spans="1:9" s="58" customFormat="1" ht="10.5" thickBot="1" x14ac:dyDescent="0.25">
      <c r="A28" s="40"/>
      <c r="B28" s="28"/>
      <c r="C28" s="68"/>
      <c r="D28" s="67"/>
      <c r="G28" s="15"/>
      <c r="H28" s="40"/>
      <c r="I28" s="40"/>
    </row>
    <row r="29" spans="1:9" s="58" customFormat="1" ht="10.5" thickBot="1" x14ac:dyDescent="0.25">
      <c r="A29" s="22" t="s">
        <v>30</v>
      </c>
      <c r="B29" s="28"/>
      <c r="C29" s="69">
        <f>C27+C18</f>
        <v>625773421</v>
      </c>
      <c r="D29" s="69">
        <f>D27+D18</f>
        <v>474498250</v>
      </c>
      <c r="G29" s="15"/>
      <c r="H29" s="40"/>
      <c r="I29" s="40"/>
    </row>
    <row r="30" spans="1:9" s="58" customFormat="1" ht="10.5" thickTop="1" x14ac:dyDescent="0.2">
      <c r="A30" s="40"/>
      <c r="B30" s="30"/>
      <c r="C30" s="70"/>
      <c r="D30" s="70"/>
      <c r="G30" s="40"/>
      <c r="H30" s="88"/>
      <c r="I30" s="88"/>
    </row>
    <row r="31" spans="1:9" s="58" customFormat="1" x14ac:dyDescent="0.2">
      <c r="A31" s="22" t="s">
        <v>31</v>
      </c>
      <c r="B31" s="28"/>
      <c r="C31" s="65"/>
      <c r="D31" s="65"/>
      <c r="G31" s="40"/>
      <c r="H31" s="40"/>
      <c r="I31" s="40"/>
    </row>
    <row r="32" spans="1:9" s="58" customFormat="1" x14ac:dyDescent="0.2">
      <c r="A32" s="22" t="s">
        <v>32</v>
      </c>
      <c r="B32" s="30"/>
      <c r="C32" s="65"/>
      <c r="D32" s="65"/>
      <c r="G32" s="40"/>
      <c r="H32" s="88"/>
      <c r="I32" s="88"/>
    </row>
    <row r="33" spans="1:9" s="58" customFormat="1" x14ac:dyDescent="0.2">
      <c r="A33" s="43" t="s">
        <v>33</v>
      </c>
      <c r="B33" s="30"/>
      <c r="C33" s="4">
        <v>176945730</v>
      </c>
      <c r="D33" s="4">
        <v>176945730</v>
      </c>
      <c r="E33" s="43"/>
      <c r="G33" s="40"/>
      <c r="H33" s="88"/>
      <c r="I33" s="88"/>
    </row>
    <row r="34" spans="1:9" s="58" customFormat="1" x14ac:dyDescent="0.2">
      <c r="A34" s="40" t="s">
        <v>34</v>
      </c>
      <c r="B34" s="28"/>
      <c r="C34" s="4">
        <v>38</v>
      </c>
      <c r="D34" s="4">
        <v>38</v>
      </c>
      <c r="E34" s="43"/>
      <c r="G34" s="40"/>
      <c r="H34" s="88"/>
      <c r="I34" s="88"/>
    </row>
    <row r="35" spans="1:9" s="58" customFormat="1" x14ac:dyDescent="0.2">
      <c r="A35" s="40" t="s">
        <v>35</v>
      </c>
      <c r="B35" s="28"/>
      <c r="C35" s="4">
        <v>16452299</v>
      </c>
      <c r="D35" s="4">
        <v>2348223</v>
      </c>
      <c r="E35" s="43"/>
      <c r="G35" s="40"/>
      <c r="H35" s="88"/>
      <c r="I35" s="88"/>
    </row>
    <row r="36" spans="1:9" s="58" customFormat="1" x14ac:dyDescent="0.2">
      <c r="A36" s="58" t="s">
        <v>36</v>
      </c>
      <c r="B36" s="30"/>
      <c r="C36" s="4">
        <v>403721</v>
      </c>
      <c r="D36" s="4">
        <v>-128537</v>
      </c>
      <c r="G36" s="15"/>
      <c r="H36" s="88"/>
      <c r="I36" s="88"/>
    </row>
    <row r="37" spans="1:9" s="58" customFormat="1" ht="10.5" thickBot="1" x14ac:dyDescent="0.25">
      <c r="A37" s="40" t="s">
        <v>37</v>
      </c>
      <c r="B37" s="30"/>
      <c r="C37" s="4">
        <v>-32782295</v>
      </c>
      <c r="D37" s="4">
        <v>-18246667</v>
      </c>
      <c r="E37" s="43"/>
      <c r="G37" s="15"/>
      <c r="H37" s="40"/>
      <c r="I37" s="40"/>
    </row>
    <row r="38" spans="1:9" s="58" customFormat="1" ht="10.5" thickBot="1" x14ac:dyDescent="0.25">
      <c r="A38" s="22" t="s">
        <v>38</v>
      </c>
      <c r="B38" s="30"/>
      <c r="C38" s="66">
        <f>SUM(C33:C37)</f>
        <v>161019493</v>
      </c>
      <c r="D38" s="66">
        <f>SUM(D33:D37)</f>
        <v>160918787</v>
      </c>
      <c r="G38" s="40"/>
      <c r="H38" s="88"/>
      <c r="I38" s="88"/>
    </row>
    <row r="39" spans="1:9" s="58" customFormat="1" x14ac:dyDescent="0.2">
      <c r="A39" s="22"/>
      <c r="B39" s="30"/>
      <c r="C39" s="71"/>
      <c r="D39" s="71"/>
      <c r="G39" s="40"/>
      <c r="H39" s="88"/>
      <c r="I39" s="88"/>
    </row>
    <row r="40" spans="1:9" s="58" customFormat="1" x14ac:dyDescent="0.2">
      <c r="A40" s="40" t="s">
        <v>39</v>
      </c>
      <c r="B40" s="30"/>
      <c r="C40" s="72">
        <v>22579427</v>
      </c>
      <c r="D40" s="72">
        <v>17732186</v>
      </c>
      <c r="G40" s="40"/>
      <c r="H40" s="88"/>
      <c r="I40" s="88"/>
    </row>
    <row r="41" spans="1:9" s="58" customFormat="1" x14ac:dyDescent="0.2">
      <c r="A41" s="40"/>
      <c r="B41" s="30"/>
      <c r="C41" s="72"/>
      <c r="D41" s="72"/>
      <c r="G41" s="40"/>
      <c r="H41" s="88"/>
      <c r="I41" s="88"/>
    </row>
    <row r="42" spans="1:9" s="58" customFormat="1" ht="10.5" thickBot="1" x14ac:dyDescent="0.25">
      <c r="A42" s="22" t="s">
        <v>40</v>
      </c>
      <c r="B42" s="30"/>
      <c r="C42" s="73">
        <f>SUM(C38:C40)</f>
        <v>183598920</v>
      </c>
      <c r="D42" s="73">
        <f>SUM(D38:D40)</f>
        <v>178650973</v>
      </c>
      <c r="G42" s="40"/>
      <c r="H42" s="88"/>
      <c r="I42" s="88"/>
    </row>
    <row r="43" spans="1:9" s="58" customFormat="1" ht="11.5" customHeight="1" x14ac:dyDescent="0.2">
      <c r="A43" s="74"/>
      <c r="B43" s="30"/>
      <c r="C43" s="75"/>
      <c r="D43" s="75"/>
      <c r="G43" s="15"/>
      <c r="H43" s="88"/>
      <c r="I43" s="88"/>
    </row>
    <row r="44" spans="1:9" s="58" customFormat="1" x14ac:dyDescent="0.2">
      <c r="A44" s="22"/>
      <c r="B44" s="28"/>
      <c r="C44" s="77"/>
      <c r="D44" s="76"/>
      <c r="G44" s="15"/>
      <c r="H44" s="40"/>
      <c r="I44" s="40"/>
    </row>
    <row r="45" spans="1:9" s="58" customFormat="1" x14ac:dyDescent="0.2">
      <c r="A45" s="22" t="s">
        <v>41</v>
      </c>
      <c r="B45" s="30"/>
      <c r="C45" s="78"/>
      <c r="D45" s="65"/>
      <c r="G45" s="40"/>
      <c r="H45" s="88"/>
      <c r="I45" s="88"/>
    </row>
    <row r="46" spans="1:9" s="58" customFormat="1" ht="11.5" customHeight="1" x14ac:dyDescent="0.2">
      <c r="A46" s="43" t="s">
        <v>42</v>
      </c>
      <c r="B46" s="30"/>
      <c r="C46" s="62">
        <v>158599061</v>
      </c>
      <c r="D46" s="62">
        <v>133469839</v>
      </c>
      <c r="G46" s="40"/>
      <c r="H46" s="88"/>
      <c r="I46" s="88"/>
    </row>
    <row r="47" spans="1:9" s="58" customFormat="1" ht="11.5" customHeight="1" x14ac:dyDescent="0.2">
      <c r="A47" s="43" t="s">
        <v>43</v>
      </c>
      <c r="B47" s="30"/>
      <c r="C47" s="62">
        <v>8577857</v>
      </c>
      <c r="D47" s="62">
        <v>3498080</v>
      </c>
      <c r="E47" s="43"/>
      <c r="G47" s="40"/>
      <c r="H47" s="88"/>
      <c r="I47" s="88"/>
    </row>
    <row r="48" spans="1:9" s="58" customFormat="1" ht="11.5" customHeight="1" x14ac:dyDescent="0.2">
      <c r="A48" s="40" t="s">
        <v>44</v>
      </c>
      <c r="B48" s="30"/>
      <c r="C48" s="62">
        <v>2699312</v>
      </c>
      <c r="D48" s="62">
        <v>4586442</v>
      </c>
      <c r="G48" s="40"/>
      <c r="H48" s="88"/>
      <c r="I48" s="88"/>
    </row>
    <row r="49" spans="1:9" s="58" customFormat="1" ht="11.5" customHeight="1" thickBot="1" x14ac:dyDescent="0.25">
      <c r="A49" s="43" t="s">
        <v>45</v>
      </c>
      <c r="B49" s="30"/>
      <c r="C49" s="72">
        <v>20159077</v>
      </c>
      <c r="D49" s="72">
        <v>16754947</v>
      </c>
      <c r="G49" s="40"/>
      <c r="H49" s="88"/>
      <c r="I49" s="88"/>
    </row>
    <row r="50" spans="1:9" s="58" customFormat="1" ht="13.75" customHeight="1" thickBot="1" x14ac:dyDescent="0.25">
      <c r="A50" s="22" t="s">
        <v>46</v>
      </c>
      <c r="B50" s="30"/>
      <c r="C50" s="66">
        <f>SUM(C46:C49)</f>
        <v>190035307</v>
      </c>
      <c r="D50" s="66">
        <f>SUM(D46:D49)</f>
        <v>158309308</v>
      </c>
      <c r="G50" s="40"/>
      <c r="H50" s="88"/>
      <c r="I50" s="88"/>
    </row>
    <row r="51" spans="1:9" s="58" customFormat="1" x14ac:dyDescent="0.2">
      <c r="A51" s="40"/>
      <c r="B51" s="30"/>
      <c r="C51" s="47"/>
      <c r="D51" s="47"/>
      <c r="G51" s="15"/>
      <c r="H51" s="88"/>
      <c r="I51" s="88"/>
    </row>
    <row r="52" spans="1:9" s="58" customFormat="1" x14ac:dyDescent="0.2">
      <c r="A52" s="22" t="s">
        <v>47</v>
      </c>
      <c r="B52" s="30"/>
      <c r="C52" s="65"/>
      <c r="D52" s="65"/>
      <c r="G52" s="15"/>
      <c r="H52" s="88"/>
      <c r="I52" s="88"/>
    </row>
    <row r="53" spans="1:9" s="58" customFormat="1" ht="11.5" customHeight="1" x14ac:dyDescent="0.2">
      <c r="A53" s="58" t="s">
        <v>42</v>
      </c>
      <c r="B53" s="30"/>
      <c r="C53" s="62">
        <v>109550643</v>
      </c>
      <c r="D53" s="62">
        <v>66807063</v>
      </c>
      <c r="G53" s="15"/>
      <c r="H53" s="88"/>
      <c r="I53" s="88"/>
    </row>
    <row r="54" spans="1:9" s="58" customFormat="1" ht="11.5" customHeight="1" x14ac:dyDescent="0.2">
      <c r="A54" s="58" t="s">
        <v>43</v>
      </c>
      <c r="B54" s="30"/>
      <c r="C54" s="62">
        <v>2902105</v>
      </c>
      <c r="D54" s="62">
        <v>1802308</v>
      </c>
    </row>
    <row r="55" spans="1:9" s="58" customFormat="1" ht="11.5" customHeight="1" x14ac:dyDescent="0.2">
      <c r="A55" s="58" t="s">
        <v>48</v>
      </c>
      <c r="B55" s="28"/>
      <c r="C55" s="62">
        <v>68758901</v>
      </c>
      <c r="D55" s="62">
        <v>30057910</v>
      </c>
    </row>
    <row r="56" spans="1:9" s="58" customFormat="1" ht="11.5" customHeight="1" x14ac:dyDescent="0.2">
      <c r="A56" s="58" t="s">
        <v>49</v>
      </c>
      <c r="B56" s="30"/>
      <c r="C56" s="62">
        <v>62051101</v>
      </c>
      <c r="D56" s="62">
        <v>32761647</v>
      </c>
    </row>
    <row r="57" spans="1:9" s="58" customFormat="1" ht="11.5" customHeight="1" x14ac:dyDescent="0.2">
      <c r="A57" s="58" t="s">
        <v>50</v>
      </c>
      <c r="C57" s="62">
        <v>5582265</v>
      </c>
      <c r="D57" s="62">
        <v>3471202</v>
      </c>
    </row>
    <row r="58" spans="1:9" s="58" customFormat="1" x14ac:dyDescent="0.2">
      <c r="A58" s="58" t="s">
        <v>51</v>
      </c>
      <c r="C58" s="62">
        <v>804398</v>
      </c>
      <c r="D58" s="62">
        <v>1641832</v>
      </c>
    </row>
    <row r="59" spans="1:9" s="58" customFormat="1" ht="11.5" customHeight="1" thickBot="1" x14ac:dyDescent="0.25">
      <c r="A59" s="58" t="s">
        <v>44</v>
      </c>
      <c r="C59" s="62">
        <v>2489781</v>
      </c>
      <c r="D59" s="62">
        <v>996007</v>
      </c>
    </row>
    <row r="60" spans="1:9" s="58" customFormat="1" ht="14.4" customHeight="1" thickBot="1" x14ac:dyDescent="0.25">
      <c r="A60" s="22" t="s">
        <v>52</v>
      </c>
      <c r="C60" s="66">
        <f>SUM(C53:C59)</f>
        <v>252139194</v>
      </c>
      <c r="D60" s="66">
        <f>SUM(D53:D59)</f>
        <v>137537969</v>
      </c>
    </row>
    <row r="61" spans="1:9" s="58" customFormat="1" ht="10.5" thickBot="1" x14ac:dyDescent="0.25">
      <c r="A61" s="22"/>
      <c r="C61" s="66"/>
      <c r="D61" s="66"/>
    </row>
    <row r="62" spans="1:9" s="58" customFormat="1" ht="10.5" thickBot="1" x14ac:dyDescent="0.25">
      <c r="A62" s="22" t="s">
        <v>53</v>
      </c>
      <c r="C62" s="66">
        <f>C60+C50</f>
        <v>442174501</v>
      </c>
      <c r="D62" s="66">
        <f>D60+D50</f>
        <v>295847277</v>
      </c>
    </row>
    <row r="63" spans="1:9" s="58" customFormat="1" ht="10.5" thickBot="1" x14ac:dyDescent="0.25">
      <c r="A63" s="40"/>
      <c r="C63" s="67" t="s">
        <v>5</v>
      </c>
      <c r="D63" s="67"/>
    </row>
    <row r="64" spans="1:9" s="58" customFormat="1" ht="10.5" thickBot="1" x14ac:dyDescent="0.25">
      <c r="A64" s="22" t="s">
        <v>54</v>
      </c>
      <c r="C64" s="69">
        <f>C62+C42</f>
        <v>625773421</v>
      </c>
      <c r="D64" s="69">
        <f>D62+D42</f>
        <v>474498250</v>
      </c>
    </row>
    <row r="65" spans="3:4" s="58" customFormat="1" ht="10.5" thickTop="1" x14ac:dyDescent="0.2">
      <c r="C65" s="48"/>
      <c r="D65" s="19"/>
    </row>
    <row r="66" spans="3:4" x14ac:dyDescent="0.2">
      <c r="C66" s="48"/>
    </row>
    <row r="67" spans="3:4" x14ac:dyDescent="0.2">
      <c r="C67" s="48"/>
    </row>
    <row r="68" spans="3:4" x14ac:dyDescent="0.2">
      <c r="C68" s="48"/>
    </row>
    <row r="69" spans="3:4" x14ac:dyDescent="0.2">
      <c r="C69" s="48"/>
    </row>
    <row r="70" spans="3:4" x14ac:dyDescent="0.2">
      <c r="C70" s="48"/>
    </row>
    <row r="71" spans="3:4" x14ac:dyDescent="0.2">
      <c r="C71" s="48"/>
    </row>
    <row r="72" spans="3:4" x14ac:dyDescent="0.2">
      <c r="C72" s="48"/>
    </row>
    <row r="73" spans="3:4" x14ac:dyDescent="0.2">
      <c r="C73" s="48"/>
    </row>
    <row r="74" spans="3:4" x14ac:dyDescent="0.2">
      <c r="C74" s="48"/>
    </row>
  </sheetData>
  <pageMargins left="0.25" right="0.25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35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K18" sqref="K18"/>
    </sheetView>
  </sheetViews>
  <sheetFormatPr defaultColWidth="8.6328125" defaultRowHeight="10" x14ac:dyDescent="0.2"/>
  <cols>
    <col min="1" max="1" width="42.90625" style="18" bestFit="1" customWidth="1"/>
    <col min="2" max="2" width="2.453125" style="14" bestFit="1" customWidth="1"/>
    <col min="3" max="3" width="11.6328125" style="1" customWidth="1"/>
    <col min="4" max="4" width="9.6328125" style="1" customWidth="1"/>
    <col min="5" max="5" width="10.6328125" style="1" bestFit="1" customWidth="1"/>
    <col min="6" max="6" width="17.54296875" style="1" customWidth="1"/>
    <col min="7" max="7" width="13.453125" style="1" customWidth="1"/>
    <col min="8" max="8" width="24.1796875" style="1" customWidth="1"/>
    <col min="9" max="9" width="12.453125" style="1" bestFit="1" customWidth="1"/>
    <col min="10" max="10" width="12.6328125" style="1" customWidth="1"/>
    <col min="11" max="16384" width="8.6328125" style="14"/>
  </cols>
  <sheetData>
    <row r="1" spans="1:15" x14ac:dyDescent="0.2">
      <c r="A1" s="38" t="str">
        <f>SOFP!A1</f>
        <v>ROCA INDUSTRY HOLDINGROCK1 SA</v>
      </c>
    </row>
    <row r="2" spans="1:15" x14ac:dyDescent="0.2">
      <c r="A2" s="17" t="s">
        <v>12</v>
      </c>
    </row>
    <row r="4" spans="1:15" x14ac:dyDescent="0.2">
      <c r="C4" s="45" t="s">
        <v>2</v>
      </c>
      <c r="D4" s="2"/>
    </row>
    <row r="5" spans="1:15" x14ac:dyDescent="0.2">
      <c r="B5" s="49"/>
      <c r="C5" s="46" t="s">
        <v>55</v>
      </c>
      <c r="D5" s="39"/>
    </row>
    <row r="7" spans="1:15" x14ac:dyDescent="0.2">
      <c r="C7" s="144"/>
      <c r="D7" s="144"/>
      <c r="E7" s="144"/>
      <c r="F7" s="144"/>
      <c r="G7" s="145"/>
      <c r="H7" s="61"/>
    </row>
    <row r="8" spans="1:15" ht="37.25" customHeight="1" x14ac:dyDescent="0.2">
      <c r="A8" s="24"/>
      <c r="B8" s="24"/>
      <c r="C8" s="90" t="s">
        <v>106</v>
      </c>
      <c r="D8" s="90" t="s">
        <v>107</v>
      </c>
      <c r="E8" s="90" t="s">
        <v>108</v>
      </c>
      <c r="F8" s="90" t="s">
        <v>109</v>
      </c>
      <c r="G8" s="90" t="s">
        <v>110</v>
      </c>
      <c r="H8" s="90" t="s">
        <v>111</v>
      </c>
      <c r="I8" s="90" t="s">
        <v>132</v>
      </c>
      <c r="J8" s="90" t="s">
        <v>112</v>
      </c>
      <c r="O8" s="49"/>
    </row>
    <row r="9" spans="1:15" x14ac:dyDescent="0.2">
      <c r="C9" s="11"/>
      <c r="D9" s="12"/>
      <c r="E9" s="12"/>
      <c r="F9" s="13"/>
      <c r="G9" s="13"/>
      <c r="H9" s="11"/>
      <c r="I9" s="11"/>
      <c r="J9" s="11"/>
      <c r="O9" s="49"/>
    </row>
    <row r="10" spans="1:15" x14ac:dyDescent="0.2">
      <c r="A10" s="44" t="s">
        <v>185</v>
      </c>
      <c r="B10" s="28"/>
      <c r="C10" s="10">
        <v>176945730</v>
      </c>
      <c r="D10" s="10">
        <v>38</v>
      </c>
      <c r="E10" s="10">
        <v>0</v>
      </c>
      <c r="F10" s="10">
        <v>0</v>
      </c>
      <c r="G10" s="10">
        <v>-2597778</v>
      </c>
      <c r="H10" s="10">
        <v>174347990</v>
      </c>
      <c r="I10" s="10">
        <v>19989893</v>
      </c>
      <c r="J10" s="10">
        <v>194337883</v>
      </c>
      <c r="O10" s="49"/>
    </row>
    <row r="11" spans="1:15" x14ac:dyDescent="0.2">
      <c r="A11" s="43" t="s">
        <v>100</v>
      </c>
      <c r="B11" s="40"/>
      <c r="C11" s="6">
        <v>0</v>
      </c>
      <c r="D11" s="7">
        <v>0</v>
      </c>
      <c r="E11" s="7"/>
      <c r="F11" s="6">
        <v>0</v>
      </c>
      <c r="G11" s="6">
        <v>-10867424</v>
      </c>
      <c r="H11" s="6">
        <v>-10867424</v>
      </c>
      <c r="I11" s="6">
        <v>889411</v>
      </c>
      <c r="J11" s="6">
        <v>-9978013</v>
      </c>
      <c r="O11" s="49"/>
    </row>
    <row r="12" spans="1:15" x14ac:dyDescent="0.2">
      <c r="A12" s="43" t="s">
        <v>71</v>
      </c>
      <c r="B12" s="40"/>
      <c r="C12" s="6">
        <v>0</v>
      </c>
      <c r="D12" s="7">
        <v>0</v>
      </c>
      <c r="E12" s="6">
        <v>2348223</v>
      </c>
      <c r="F12" s="6">
        <v>-128537</v>
      </c>
      <c r="G12" s="6">
        <v>0</v>
      </c>
      <c r="H12" s="6">
        <v>2219686</v>
      </c>
      <c r="I12" s="6">
        <v>-55088</v>
      </c>
      <c r="J12" s="6">
        <v>2164598</v>
      </c>
      <c r="O12" s="49"/>
    </row>
    <row r="13" spans="1:15" ht="10.5" thickBot="1" x14ac:dyDescent="0.25">
      <c r="A13" s="44" t="s">
        <v>101</v>
      </c>
      <c r="B13" s="40"/>
      <c r="C13" s="92">
        <f>SUM(C11:C12)</f>
        <v>0</v>
      </c>
      <c r="D13" s="93">
        <f t="shared" ref="D13:J13" si="0">SUM(D11:D12)</f>
        <v>0</v>
      </c>
      <c r="E13" s="94">
        <f t="shared" si="0"/>
        <v>2348223</v>
      </c>
      <c r="F13" s="94">
        <f t="shared" si="0"/>
        <v>-128537</v>
      </c>
      <c r="G13" s="94">
        <f t="shared" si="0"/>
        <v>-10867424</v>
      </c>
      <c r="H13" s="94">
        <f t="shared" si="0"/>
        <v>-8647738</v>
      </c>
      <c r="I13" s="94">
        <f t="shared" si="0"/>
        <v>834323</v>
      </c>
      <c r="J13" s="94">
        <f t="shared" si="0"/>
        <v>-7813415</v>
      </c>
      <c r="O13" s="49"/>
    </row>
    <row r="14" spans="1:15" x14ac:dyDescent="0.2">
      <c r="A14" s="22"/>
      <c r="B14" s="40"/>
      <c r="C14" s="5"/>
      <c r="D14" s="5"/>
      <c r="E14" s="5"/>
      <c r="F14" s="5"/>
      <c r="G14" s="5"/>
      <c r="H14" s="5"/>
      <c r="I14" s="5"/>
      <c r="J14" s="5"/>
      <c r="O14" s="49"/>
    </row>
    <row r="15" spans="1:15" x14ac:dyDescent="0.2">
      <c r="A15" s="23" t="s">
        <v>102</v>
      </c>
      <c r="B15" s="28"/>
      <c r="C15" s="6"/>
      <c r="D15" s="7"/>
      <c r="E15" s="7"/>
      <c r="F15" s="6"/>
      <c r="G15" s="6"/>
      <c r="H15" s="6"/>
      <c r="I15" s="6"/>
      <c r="J15" s="6"/>
      <c r="O15" s="49"/>
    </row>
    <row r="16" spans="1:15" x14ac:dyDescent="0.2">
      <c r="A16" s="43" t="s">
        <v>104</v>
      </c>
      <c r="B16" s="28"/>
      <c r="C16" s="6">
        <v>0</v>
      </c>
      <c r="D16" s="7">
        <v>0</v>
      </c>
      <c r="E16" s="7">
        <v>0</v>
      </c>
      <c r="F16" s="6">
        <v>0</v>
      </c>
      <c r="G16" s="6">
        <v>0</v>
      </c>
      <c r="H16" s="6">
        <v>0</v>
      </c>
      <c r="I16" s="6">
        <v>-1361580</v>
      </c>
      <c r="J16" s="6">
        <v>-1361580</v>
      </c>
      <c r="O16" s="49"/>
    </row>
    <row r="17" spans="1:15" x14ac:dyDescent="0.2">
      <c r="A17" s="49" t="s">
        <v>103</v>
      </c>
      <c r="B17" s="28"/>
      <c r="C17" s="6">
        <v>0</v>
      </c>
      <c r="D17" s="7">
        <v>0</v>
      </c>
      <c r="E17" s="7">
        <v>0</v>
      </c>
      <c r="F17" s="6">
        <v>0</v>
      </c>
      <c r="G17" s="6">
        <v>-66030</v>
      </c>
      <c r="H17" s="6">
        <v>-66030</v>
      </c>
      <c r="I17" s="6">
        <v>0</v>
      </c>
      <c r="J17" s="6">
        <v>-66030</v>
      </c>
      <c r="L17" s="43"/>
      <c r="O17" s="49"/>
    </row>
    <row r="18" spans="1:15" x14ac:dyDescent="0.2">
      <c r="A18" s="49" t="s">
        <v>133</v>
      </c>
      <c r="B18" s="28"/>
      <c r="C18" s="6">
        <v>0</v>
      </c>
      <c r="D18" s="7">
        <v>0</v>
      </c>
      <c r="E18" s="7">
        <v>0</v>
      </c>
      <c r="F18" s="6">
        <v>0</v>
      </c>
      <c r="G18" s="6">
        <v>0</v>
      </c>
      <c r="H18" s="6">
        <v>0</v>
      </c>
      <c r="I18" s="6">
        <v>14961727</v>
      </c>
      <c r="J18" s="6">
        <v>14961727</v>
      </c>
      <c r="L18" s="54"/>
      <c r="O18" s="49"/>
    </row>
    <row r="19" spans="1:15" x14ac:dyDescent="0.2">
      <c r="A19" s="49" t="s">
        <v>134</v>
      </c>
      <c r="B19" s="28"/>
      <c r="C19" s="6">
        <v>0</v>
      </c>
      <c r="D19" s="7">
        <v>0</v>
      </c>
      <c r="E19" s="7">
        <v>0</v>
      </c>
      <c r="F19" s="6">
        <v>0</v>
      </c>
      <c r="G19" s="6">
        <v>-4701496</v>
      </c>
      <c r="H19" s="6">
        <v>-4701496</v>
      </c>
      <c r="I19" s="6">
        <v>-16692177</v>
      </c>
      <c r="J19" s="6">
        <v>-21393673</v>
      </c>
      <c r="L19" s="43"/>
      <c r="O19" s="49"/>
    </row>
    <row r="20" spans="1:15" x14ac:dyDescent="0.2">
      <c r="A20" s="49" t="s">
        <v>105</v>
      </c>
      <c r="B20" s="28"/>
      <c r="C20" s="6">
        <v>0</v>
      </c>
      <c r="D20" s="7">
        <v>0</v>
      </c>
      <c r="E20" s="7">
        <v>0</v>
      </c>
      <c r="F20" s="6">
        <v>0</v>
      </c>
      <c r="G20" s="6">
        <v>-13939</v>
      </c>
      <c r="H20" s="6">
        <v>-13939</v>
      </c>
      <c r="I20" s="6">
        <v>0</v>
      </c>
      <c r="J20" s="6">
        <v>-13939</v>
      </c>
      <c r="L20" s="43"/>
      <c r="O20" s="49"/>
    </row>
    <row r="21" spans="1:15" ht="10.5" thickBot="1" x14ac:dyDescent="0.25">
      <c r="A21" s="22" t="s">
        <v>186</v>
      </c>
      <c r="B21" s="28"/>
      <c r="C21" s="94">
        <f>C10+C13+SUM(C16:C20)</f>
        <v>176945730</v>
      </c>
      <c r="D21" s="94">
        <f t="shared" ref="D21:J21" si="1">D10+D13+SUM(D16:D20)</f>
        <v>38</v>
      </c>
      <c r="E21" s="94">
        <f t="shared" si="1"/>
        <v>2348223</v>
      </c>
      <c r="F21" s="94">
        <f t="shared" si="1"/>
        <v>-128537</v>
      </c>
      <c r="G21" s="94">
        <f t="shared" si="1"/>
        <v>-18246667</v>
      </c>
      <c r="H21" s="94">
        <f t="shared" si="1"/>
        <v>160918787</v>
      </c>
      <c r="I21" s="94">
        <f t="shared" si="1"/>
        <v>17732186</v>
      </c>
      <c r="J21" s="94">
        <f t="shared" si="1"/>
        <v>178650973</v>
      </c>
      <c r="O21" s="49"/>
    </row>
    <row r="22" spans="1:15" x14ac:dyDescent="0.2">
      <c r="C22" s="91"/>
      <c r="D22" s="91"/>
      <c r="E22" s="91"/>
      <c r="F22" s="91"/>
      <c r="G22" s="91"/>
      <c r="H22" s="91"/>
      <c r="I22" s="91"/>
      <c r="J22" s="91"/>
      <c r="O22" s="49"/>
    </row>
    <row r="23" spans="1:15" x14ac:dyDescent="0.2">
      <c r="A23" s="43" t="s">
        <v>100</v>
      </c>
      <c r="B23" s="40"/>
      <c r="C23" s="6">
        <v>0</v>
      </c>
      <c r="D23" s="7">
        <v>0</v>
      </c>
      <c r="E23" s="7"/>
      <c r="F23" s="6">
        <v>0</v>
      </c>
      <c r="G23" s="6">
        <v>-19394198</v>
      </c>
      <c r="H23" s="6">
        <v>-19394198</v>
      </c>
      <c r="I23" s="6">
        <v>-1736390</v>
      </c>
      <c r="J23" s="6">
        <v>-21130588</v>
      </c>
    </row>
    <row r="24" spans="1:15" x14ac:dyDescent="0.2">
      <c r="A24" s="43" t="s">
        <v>71</v>
      </c>
      <c r="B24" s="40"/>
      <c r="C24" s="6">
        <v>0</v>
      </c>
      <c r="D24" s="7">
        <v>0</v>
      </c>
      <c r="E24" s="7">
        <v>14104076</v>
      </c>
      <c r="F24" s="6">
        <v>532258</v>
      </c>
      <c r="G24" s="6">
        <v>0</v>
      </c>
      <c r="H24" s="6">
        <v>14636334</v>
      </c>
      <c r="I24" s="6">
        <v>1629260</v>
      </c>
      <c r="J24" s="6">
        <v>16265594</v>
      </c>
    </row>
    <row r="25" spans="1:15" x14ac:dyDescent="0.2">
      <c r="A25" s="44" t="s">
        <v>101</v>
      </c>
      <c r="B25" s="40"/>
      <c r="C25" s="9">
        <f>SUM(C23:C24)</f>
        <v>0</v>
      </c>
      <c r="D25" s="51">
        <f t="shared" ref="D25:J25" si="2">SUM(D23:D24)</f>
        <v>0</v>
      </c>
      <c r="E25" s="50">
        <f t="shared" si="2"/>
        <v>14104076</v>
      </c>
      <c r="F25" s="50">
        <f t="shared" si="2"/>
        <v>532258</v>
      </c>
      <c r="G25" s="50">
        <f t="shared" si="2"/>
        <v>-19394198</v>
      </c>
      <c r="H25" s="50">
        <f t="shared" si="2"/>
        <v>-4757864</v>
      </c>
      <c r="I25" s="50">
        <f t="shared" si="2"/>
        <v>-107130</v>
      </c>
      <c r="J25" s="50">
        <f t="shared" si="2"/>
        <v>-4864994</v>
      </c>
    </row>
    <row r="26" spans="1:15" x14ac:dyDescent="0.2">
      <c r="A26" s="22"/>
      <c r="B26" s="40"/>
      <c r="C26" s="5"/>
      <c r="D26" s="5"/>
      <c r="E26" s="5"/>
      <c r="F26" s="5"/>
      <c r="G26" s="5"/>
      <c r="H26" s="5"/>
      <c r="I26" s="5"/>
      <c r="J26" s="5"/>
    </row>
    <row r="27" spans="1:15" s="58" customFormat="1" x14ac:dyDescent="0.2">
      <c r="A27" s="22" t="s">
        <v>102</v>
      </c>
      <c r="B27" s="28"/>
      <c r="C27" s="6"/>
      <c r="D27" s="6"/>
      <c r="E27" s="6"/>
      <c r="F27" s="6"/>
      <c r="G27" s="6"/>
      <c r="H27" s="6"/>
      <c r="I27" s="6"/>
      <c r="J27" s="6"/>
    </row>
    <row r="28" spans="1:15" x14ac:dyDescent="0.2">
      <c r="A28" s="49" t="s">
        <v>103</v>
      </c>
      <c r="B28" s="28"/>
      <c r="C28" s="6">
        <v>0</v>
      </c>
      <c r="D28" s="7">
        <v>0</v>
      </c>
      <c r="E28" s="7">
        <v>0</v>
      </c>
      <c r="F28" s="6">
        <v>0</v>
      </c>
      <c r="G28" s="6">
        <v>-182978</v>
      </c>
      <c r="H28" s="6">
        <v>-182978</v>
      </c>
      <c r="I28" s="6">
        <v>0</v>
      </c>
      <c r="J28" s="6">
        <v>-182978</v>
      </c>
    </row>
    <row r="29" spans="1:15" x14ac:dyDescent="0.2">
      <c r="A29" s="49" t="s">
        <v>133</v>
      </c>
      <c r="B29" s="28"/>
      <c r="C29" s="6">
        <v>0</v>
      </c>
      <c r="D29" s="7">
        <v>0</v>
      </c>
      <c r="E29" s="7">
        <v>0</v>
      </c>
      <c r="F29" s="6">
        <v>0</v>
      </c>
      <c r="G29" s="6">
        <v>0</v>
      </c>
      <c r="H29" s="6">
        <v>0</v>
      </c>
      <c r="I29" s="6">
        <v>-545970</v>
      </c>
      <c r="J29" s="6">
        <v>-545970</v>
      </c>
    </row>
    <row r="30" spans="1:15" x14ac:dyDescent="0.2">
      <c r="A30" s="49" t="s">
        <v>134</v>
      </c>
      <c r="B30" s="28"/>
      <c r="C30" s="6">
        <v>0</v>
      </c>
      <c r="D30" s="7">
        <v>0</v>
      </c>
      <c r="E30" s="7">
        <v>0</v>
      </c>
      <c r="F30" s="6">
        <v>0</v>
      </c>
      <c r="G30" s="6">
        <v>5041548</v>
      </c>
      <c r="H30" s="6">
        <v>5041548</v>
      </c>
      <c r="I30" s="6">
        <v>5500341</v>
      </c>
      <c r="J30" s="6">
        <v>10541889</v>
      </c>
    </row>
    <row r="31" spans="1:15" ht="10.5" thickBot="1" x14ac:dyDescent="0.25">
      <c r="A31" s="22" t="s">
        <v>187</v>
      </c>
      <c r="B31" s="28"/>
      <c r="C31" s="94">
        <f>C21+C25+SUM(C28:C30)</f>
        <v>176945730</v>
      </c>
      <c r="D31" s="94">
        <f t="shared" ref="D31:J31" si="3">D21+D25+SUM(D28:D30)</f>
        <v>38</v>
      </c>
      <c r="E31" s="94">
        <f t="shared" si="3"/>
        <v>16452299</v>
      </c>
      <c r="F31" s="94">
        <f t="shared" si="3"/>
        <v>403721</v>
      </c>
      <c r="G31" s="94">
        <f t="shared" si="3"/>
        <v>-32782295</v>
      </c>
      <c r="H31" s="94">
        <f t="shared" si="3"/>
        <v>161019493</v>
      </c>
      <c r="I31" s="94">
        <f t="shared" si="3"/>
        <v>22579427</v>
      </c>
      <c r="J31" s="94">
        <f t="shared" si="3"/>
        <v>183598920</v>
      </c>
    </row>
    <row r="35" spans="3:10" x14ac:dyDescent="0.2">
      <c r="C35" s="14"/>
      <c r="D35" s="14"/>
      <c r="E35" s="14"/>
      <c r="F35" s="14"/>
      <c r="G35" s="14"/>
      <c r="H35" s="14"/>
      <c r="I35" s="14"/>
      <c r="J35" s="14"/>
    </row>
  </sheetData>
  <mergeCells count="1">
    <mergeCell ref="C7:G7"/>
  </mergeCells>
  <pageMargins left="0.7" right="0.7" top="0.75" bottom="0.75" header="0.3" footer="0.3"/>
  <pageSetup paperSize="9" scale="79" fitToHeight="0" orientation="landscape" r:id="rId1"/>
  <headerFooter>
    <oddFooter>&amp;C_x000D_&amp;1#&amp;"Calibri"&amp;10&amp;K0000FF Uz Intern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D62"/>
  <sheetViews>
    <sheetView showGridLines="0" zoomScaleNormal="100" workbookViewId="0">
      <pane xSplit="1" ySplit="7" topLeftCell="B13" activePane="bottomRight" state="frozen"/>
      <selection activeCell="C16" sqref="C16"/>
      <selection pane="topRight" activeCell="C16" sqref="C16"/>
      <selection pane="bottomLeft" activeCell="C16" sqref="C16"/>
      <selection pane="bottomRight" activeCell="D24" sqref="D24"/>
    </sheetView>
  </sheetViews>
  <sheetFormatPr defaultColWidth="8.6328125" defaultRowHeight="10" x14ac:dyDescent="0.2"/>
  <cols>
    <col min="1" max="1" width="52.54296875" style="18" customWidth="1"/>
    <col min="2" max="2" width="4.36328125" style="49" bestFit="1" customWidth="1"/>
    <col min="3" max="3" width="13.90625" style="42" customWidth="1"/>
    <col min="4" max="4" width="14.08984375" style="42" customWidth="1"/>
    <col min="5" max="16384" width="8.6328125" style="14"/>
  </cols>
  <sheetData>
    <row r="1" spans="1:4" x14ac:dyDescent="0.2">
      <c r="A1" s="41" t="str">
        <f>SOFP!A1</f>
        <v>ROCA INDUSTRY HOLDINGROCK1 SA</v>
      </c>
    </row>
    <row r="2" spans="1:4" x14ac:dyDescent="0.2">
      <c r="A2" s="17" t="s">
        <v>12</v>
      </c>
    </row>
    <row r="4" spans="1:4" x14ac:dyDescent="0.2">
      <c r="B4" s="26" t="s">
        <v>3</v>
      </c>
    </row>
    <row r="5" spans="1:4" x14ac:dyDescent="0.2">
      <c r="B5" s="57" t="s">
        <v>55</v>
      </c>
    </row>
    <row r="6" spans="1:4" x14ac:dyDescent="0.2">
      <c r="C6" s="49"/>
      <c r="D6" s="49"/>
    </row>
    <row r="7" spans="1:4" s="49" customFormat="1" x14ac:dyDescent="0.2">
      <c r="A7" s="25"/>
      <c r="B7" s="22"/>
      <c r="C7" s="21">
        <v>2023</v>
      </c>
      <c r="D7" s="21">
        <v>2022</v>
      </c>
    </row>
    <row r="8" spans="1:4" x14ac:dyDescent="0.2">
      <c r="A8" s="24"/>
      <c r="B8" s="22"/>
      <c r="C8" s="143" t="s">
        <v>183</v>
      </c>
      <c r="D8" s="143" t="s">
        <v>184</v>
      </c>
    </row>
    <row r="9" spans="1:4" ht="11.5" x14ac:dyDescent="0.2">
      <c r="A9" s="98"/>
      <c r="B9" s="98"/>
      <c r="C9" s="95"/>
      <c r="D9" s="95"/>
    </row>
    <row r="10" spans="1:4" ht="12" thickBot="1" x14ac:dyDescent="0.25">
      <c r="A10" s="96" t="s">
        <v>139</v>
      </c>
      <c r="B10" s="96"/>
      <c r="C10" s="100">
        <f>SOCI!C32</f>
        <v>-21001750</v>
      </c>
      <c r="D10" s="100">
        <f>SOCI!D32</f>
        <v>-9938944</v>
      </c>
    </row>
    <row r="11" spans="1:4" ht="15" thickTop="1" x14ac:dyDescent="0.35">
      <c r="A11" s="97" t="s">
        <v>135</v>
      </c>
      <c r="B11" s="97"/>
      <c r="C11" s="101"/>
      <c r="D11" s="102"/>
    </row>
    <row r="12" spans="1:4" ht="11.5" x14ac:dyDescent="0.2">
      <c r="A12" s="98" t="s">
        <v>140</v>
      </c>
      <c r="C12" s="103">
        <v>22918628</v>
      </c>
      <c r="D12" s="104">
        <v>13352454</v>
      </c>
    </row>
    <row r="13" spans="1:4" ht="11.5" x14ac:dyDescent="0.2">
      <c r="A13" s="98" t="s">
        <v>63</v>
      </c>
      <c r="C13" s="103" t="s">
        <v>11</v>
      </c>
      <c r="D13" s="104">
        <v>9855137</v>
      </c>
    </row>
    <row r="14" spans="1:4" ht="11.5" x14ac:dyDescent="0.2">
      <c r="A14" s="98" t="s">
        <v>167</v>
      </c>
      <c r="C14" s="103">
        <v>-996881</v>
      </c>
      <c r="D14" s="104">
        <v>-741958</v>
      </c>
    </row>
    <row r="15" spans="1:4" ht="11.5" x14ac:dyDescent="0.2">
      <c r="A15" s="98" t="s">
        <v>141</v>
      </c>
      <c r="C15" s="103">
        <v>-78890</v>
      </c>
      <c r="D15" s="104">
        <v>-1610836</v>
      </c>
    </row>
    <row r="16" spans="1:4" ht="11.5" x14ac:dyDescent="0.2">
      <c r="A16" s="98" t="s">
        <v>90</v>
      </c>
      <c r="C16" s="103">
        <v>176894</v>
      </c>
      <c r="D16" s="104" t="s">
        <v>11</v>
      </c>
    </row>
    <row r="17" spans="1:4" ht="11.5" x14ac:dyDescent="0.2">
      <c r="A17" s="98" t="s">
        <v>168</v>
      </c>
      <c r="C17" s="103">
        <v>206065</v>
      </c>
      <c r="D17" s="104">
        <v>49715</v>
      </c>
    </row>
    <row r="18" spans="1:4" ht="11.5" x14ac:dyDescent="0.2">
      <c r="A18" s="98" t="s">
        <v>65</v>
      </c>
      <c r="C18" s="103">
        <v>705018</v>
      </c>
      <c r="D18" s="104" t="s">
        <v>11</v>
      </c>
    </row>
    <row r="19" spans="1:4" ht="11.5" x14ac:dyDescent="0.2">
      <c r="A19" s="98" t="s">
        <v>142</v>
      </c>
      <c r="C19" s="103">
        <v>-689255</v>
      </c>
      <c r="D19" s="104">
        <v>-27491</v>
      </c>
    </row>
    <row r="20" spans="1:4" ht="11.5" x14ac:dyDescent="0.2">
      <c r="A20" s="98" t="s">
        <v>143</v>
      </c>
      <c r="C20" s="103">
        <v>16400494</v>
      </c>
      <c r="D20" s="104">
        <v>7288004</v>
      </c>
    </row>
    <row r="21" spans="1:4" ht="11.5" x14ac:dyDescent="0.2">
      <c r="A21" s="98" t="s">
        <v>144</v>
      </c>
      <c r="C21" s="103">
        <v>829982</v>
      </c>
      <c r="D21" s="104" t="s">
        <v>11</v>
      </c>
    </row>
    <row r="22" spans="1:4" ht="11.5" x14ac:dyDescent="0.2">
      <c r="A22" s="98" t="s">
        <v>145</v>
      </c>
      <c r="C22" s="103">
        <v>571400</v>
      </c>
      <c r="D22" s="104">
        <v>-607987</v>
      </c>
    </row>
    <row r="23" spans="1:4" s="49" customFormat="1" ht="11.5" x14ac:dyDescent="0.2">
      <c r="A23" s="98"/>
      <c r="C23" s="103"/>
      <c r="D23" s="104"/>
    </row>
    <row r="24" spans="1:4" ht="23" x14ac:dyDescent="0.2">
      <c r="A24" s="138" t="s">
        <v>136</v>
      </c>
      <c r="B24" s="97"/>
      <c r="C24" s="105"/>
      <c r="D24" s="102"/>
    </row>
    <row r="25" spans="1:4" ht="11.5" x14ac:dyDescent="0.2">
      <c r="A25" s="98" t="s">
        <v>146</v>
      </c>
      <c r="C25" s="103">
        <v>-7573404</v>
      </c>
      <c r="D25" s="104">
        <v>46262546</v>
      </c>
    </row>
    <row r="26" spans="1:4" ht="11.5" x14ac:dyDescent="0.2">
      <c r="A26" s="99" t="s">
        <v>147</v>
      </c>
      <c r="C26" s="103">
        <v>24752870</v>
      </c>
      <c r="D26" s="104">
        <v>-3867735</v>
      </c>
    </row>
    <row r="27" spans="1:4" ht="11.5" x14ac:dyDescent="0.2">
      <c r="A27" s="98" t="s">
        <v>148</v>
      </c>
      <c r="C27" s="103">
        <v>-7871200</v>
      </c>
      <c r="D27" s="104">
        <v>-7283064</v>
      </c>
    </row>
    <row r="28" spans="1:4" ht="12" thickBot="1" x14ac:dyDescent="0.25">
      <c r="A28" s="98" t="s">
        <v>149</v>
      </c>
      <c r="C28" s="106">
        <v>23808</v>
      </c>
      <c r="D28" s="107">
        <v>-23002</v>
      </c>
    </row>
    <row r="29" spans="1:4" ht="12" thickBot="1" x14ac:dyDescent="0.25">
      <c r="A29" s="96" t="s">
        <v>75</v>
      </c>
      <c r="B29" s="96"/>
      <c r="C29" s="100">
        <f>SUM(C10,C12:C22,C25:C28)</f>
        <v>28373779</v>
      </c>
      <c r="D29" s="100">
        <f>SUM(D10,D12:D22,D25:D28)</f>
        <v>52706839</v>
      </c>
    </row>
    <row r="30" spans="1:4" s="49" customFormat="1" ht="12" thickTop="1" x14ac:dyDescent="0.2">
      <c r="A30" s="96"/>
      <c r="B30" s="96"/>
      <c r="C30" s="110"/>
      <c r="D30" s="111"/>
    </row>
    <row r="31" spans="1:4" ht="12" thickBot="1" x14ac:dyDescent="0.25">
      <c r="A31" s="98" t="s">
        <v>150</v>
      </c>
      <c r="B31" s="98"/>
      <c r="C31" s="106">
        <v>-2182053</v>
      </c>
      <c r="D31" s="107">
        <v>-470309</v>
      </c>
    </row>
    <row r="32" spans="1:4" s="49" customFormat="1" ht="11.5" x14ac:dyDescent="0.2">
      <c r="A32" s="98"/>
      <c r="B32" s="98"/>
      <c r="C32" s="109"/>
      <c r="D32" s="112"/>
    </row>
    <row r="33" spans="1:4" ht="12" thickBot="1" x14ac:dyDescent="0.25">
      <c r="A33" s="96" t="s">
        <v>151</v>
      </c>
      <c r="B33" s="96"/>
      <c r="C33" s="100">
        <f>C29+C31</f>
        <v>26191726</v>
      </c>
      <c r="D33" s="100">
        <f>D29+D31</f>
        <v>52236530</v>
      </c>
    </row>
    <row r="34" spans="1:4" ht="15" thickTop="1" x14ac:dyDescent="0.35">
      <c r="A34" s="79"/>
      <c r="B34" s="79"/>
      <c r="C34" s="101"/>
      <c r="D34" s="104"/>
    </row>
    <row r="35" spans="1:4" ht="14.5" x14ac:dyDescent="0.35">
      <c r="A35" s="97" t="s">
        <v>137</v>
      </c>
      <c r="B35" s="97"/>
      <c r="C35" s="101"/>
      <c r="D35" s="108"/>
    </row>
    <row r="36" spans="1:4" ht="11.5" x14ac:dyDescent="0.2">
      <c r="A36" s="98" t="s">
        <v>177</v>
      </c>
      <c r="B36" s="98"/>
      <c r="C36" s="103">
        <v>-23087863</v>
      </c>
      <c r="D36" s="104">
        <v>-139210888</v>
      </c>
    </row>
    <row r="37" spans="1:4" ht="11.5" x14ac:dyDescent="0.2">
      <c r="A37" s="98" t="s">
        <v>178</v>
      </c>
      <c r="B37" s="98"/>
      <c r="C37" s="103" t="s">
        <v>11</v>
      </c>
      <c r="D37" s="104">
        <v>-1120325</v>
      </c>
    </row>
    <row r="38" spans="1:4" ht="11.5" x14ac:dyDescent="0.2">
      <c r="A38" s="98" t="s">
        <v>152</v>
      </c>
      <c r="B38" s="98"/>
      <c r="C38" s="103">
        <v>-28588560</v>
      </c>
      <c r="D38" s="104">
        <v>-33576015</v>
      </c>
    </row>
    <row r="39" spans="1:4" ht="11.5" x14ac:dyDescent="0.2">
      <c r="A39" s="98" t="s">
        <v>153</v>
      </c>
      <c r="B39" s="98"/>
      <c r="C39" s="103">
        <v>-97882</v>
      </c>
      <c r="D39" s="104">
        <v>-498777</v>
      </c>
    </row>
    <row r="40" spans="1:4" ht="11.5" x14ac:dyDescent="0.2">
      <c r="A40" s="98" t="s">
        <v>154</v>
      </c>
      <c r="B40" s="98"/>
      <c r="C40" s="103">
        <v>603525</v>
      </c>
      <c r="D40" s="104">
        <v>100701</v>
      </c>
    </row>
    <row r="41" spans="1:4" ht="11.5" x14ac:dyDescent="0.2">
      <c r="A41" s="98" t="s">
        <v>155</v>
      </c>
      <c r="B41" s="98"/>
      <c r="C41" s="103">
        <v>689255</v>
      </c>
      <c r="D41" s="104">
        <v>27491</v>
      </c>
    </row>
    <row r="42" spans="1:4" ht="12" thickBot="1" x14ac:dyDescent="0.25">
      <c r="A42" s="98" t="s">
        <v>156</v>
      </c>
      <c r="B42" s="98"/>
      <c r="C42" s="106">
        <v>574363</v>
      </c>
      <c r="D42" s="107">
        <v>1556536</v>
      </c>
    </row>
    <row r="43" spans="1:4" ht="12" thickBot="1" x14ac:dyDescent="0.25">
      <c r="A43" s="96" t="s">
        <v>157</v>
      </c>
      <c r="B43" s="96"/>
      <c r="C43" s="100">
        <f>SUM(C36:C42)</f>
        <v>-49907162</v>
      </c>
      <c r="D43" s="100">
        <f>SUM(D36:D42)</f>
        <v>-172721277</v>
      </c>
    </row>
    <row r="44" spans="1:4" ht="15" thickTop="1" x14ac:dyDescent="0.35">
      <c r="A44" s="79"/>
      <c r="B44" s="79"/>
      <c r="C44" s="101"/>
      <c r="D44" s="104"/>
    </row>
    <row r="45" spans="1:4" ht="14.5" x14ac:dyDescent="0.35">
      <c r="A45" s="97" t="s">
        <v>138</v>
      </c>
      <c r="B45" s="97"/>
      <c r="C45" s="101"/>
      <c r="D45" s="108"/>
    </row>
    <row r="46" spans="1:4" ht="11.5" x14ac:dyDescent="0.2">
      <c r="A46" s="98" t="s">
        <v>179</v>
      </c>
      <c r="B46" s="98"/>
      <c r="C46" s="103">
        <v>75240273</v>
      </c>
      <c r="D46" s="104">
        <v>155033555</v>
      </c>
    </row>
    <row r="47" spans="1:4" ht="11.5" x14ac:dyDescent="0.2">
      <c r="A47" s="98" t="s">
        <v>180</v>
      </c>
      <c r="B47" s="98"/>
      <c r="C47" s="103">
        <v>-47095915</v>
      </c>
      <c r="D47" s="104">
        <v>-61071914</v>
      </c>
    </row>
    <row r="48" spans="1:4" ht="11.5" x14ac:dyDescent="0.2">
      <c r="A48" s="98" t="s">
        <v>158</v>
      </c>
      <c r="B48" s="98"/>
      <c r="C48" s="103">
        <v>-14920176</v>
      </c>
      <c r="D48" s="104">
        <v>-6867281</v>
      </c>
    </row>
    <row r="49" spans="1:4" ht="11.5" x14ac:dyDescent="0.2">
      <c r="A49" s="98" t="s">
        <v>159</v>
      </c>
      <c r="B49" s="98"/>
      <c r="C49" s="103">
        <v>-198622</v>
      </c>
      <c r="D49" s="104">
        <v>-2199298</v>
      </c>
    </row>
    <row r="50" spans="1:4" ht="11.5" x14ac:dyDescent="0.2">
      <c r="A50" s="98" t="s">
        <v>134</v>
      </c>
      <c r="B50" s="98"/>
      <c r="C50" s="103">
        <v>10541890</v>
      </c>
      <c r="D50" s="104" t="s">
        <v>11</v>
      </c>
    </row>
    <row r="51" spans="1:4" ht="11.5" x14ac:dyDescent="0.2">
      <c r="A51" s="98" t="s">
        <v>160</v>
      </c>
      <c r="B51" s="98"/>
      <c r="C51" s="103">
        <f>-4488966</f>
        <v>-4488966</v>
      </c>
      <c r="D51" s="104">
        <v>-1333146</v>
      </c>
    </row>
    <row r="52" spans="1:4" ht="11.5" x14ac:dyDescent="0.2">
      <c r="A52" s="98" t="s">
        <v>161</v>
      </c>
      <c r="B52" s="98"/>
      <c r="C52" s="103">
        <v>-182978</v>
      </c>
      <c r="D52" s="104">
        <v>-66030</v>
      </c>
    </row>
    <row r="53" spans="1:4" ht="11.5" x14ac:dyDescent="0.2">
      <c r="A53" s="98" t="s">
        <v>162</v>
      </c>
      <c r="B53" s="98"/>
      <c r="C53" s="103" t="s">
        <v>11</v>
      </c>
      <c r="D53" s="104">
        <v>-13939</v>
      </c>
    </row>
    <row r="54" spans="1:4" ht="12" thickBot="1" x14ac:dyDescent="0.25">
      <c r="A54" s="98" t="s">
        <v>163</v>
      </c>
      <c r="B54" s="98"/>
      <c r="C54" s="106" t="s">
        <v>11</v>
      </c>
      <c r="D54" s="107">
        <v>-68079</v>
      </c>
    </row>
    <row r="55" spans="1:4" ht="12" thickBot="1" x14ac:dyDescent="0.25">
      <c r="A55" s="96" t="s">
        <v>164</v>
      </c>
      <c r="B55" s="96"/>
      <c r="C55" s="100">
        <f>SUM(C46:C54)</f>
        <v>18895506</v>
      </c>
      <c r="D55" s="100">
        <f>SUM(D46:D54)</f>
        <v>83413868</v>
      </c>
    </row>
    <row r="56" spans="1:4" ht="15" thickTop="1" x14ac:dyDescent="0.35">
      <c r="A56" s="79"/>
      <c r="B56" s="79"/>
      <c r="C56" s="101"/>
      <c r="D56" s="104"/>
    </row>
    <row r="57" spans="1:4" ht="12" thickBot="1" x14ac:dyDescent="0.25">
      <c r="A57" s="96" t="s">
        <v>165</v>
      </c>
      <c r="B57" s="96"/>
      <c r="C57" s="100">
        <f>C55+C43+C33</f>
        <v>-4819930</v>
      </c>
      <c r="D57" s="100">
        <f>D55+D43+D33</f>
        <v>-37070879</v>
      </c>
    </row>
    <row r="58" spans="1:4" ht="12" thickTop="1" x14ac:dyDescent="0.2">
      <c r="A58" s="98"/>
      <c r="B58" s="98"/>
      <c r="C58" s="103"/>
      <c r="D58" s="104"/>
    </row>
    <row r="59" spans="1:4" ht="11.5" x14ac:dyDescent="0.2">
      <c r="A59" s="98" t="s">
        <v>76</v>
      </c>
      <c r="B59" s="98"/>
      <c r="C59" s="103">
        <v>42434560</v>
      </c>
      <c r="D59" s="104">
        <v>79689064</v>
      </c>
    </row>
    <row r="60" spans="1:4" ht="12" thickBot="1" x14ac:dyDescent="0.25">
      <c r="A60" s="98" t="s">
        <v>77</v>
      </c>
      <c r="B60" s="98"/>
      <c r="C60" s="106">
        <v>887097</v>
      </c>
      <c r="D60" s="107">
        <v>-183625</v>
      </c>
    </row>
    <row r="61" spans="1:4" ht="12" thickBot="1" x14ac:dyDescent="0.25">
      <c r="A61" s="96" t="s">
        <v>166</v>
      </c>
      <c r="B61" s="96"/>
      <c r="C61" s="100">
        <f>SUM(C57:C60)</f>
        <v>38501727</v>
      </c>
      <c r="D61" s="100">
        <f>SUM(D57:D60)</f>
        <v>42434560</v>
      </c>
    </row>
    <row r="62" spans="1:4" ht="10.5" thickTop="1" x14ac:dyDescent="0.2"/>
  </sheetData>
  <pageMargins left="0.7" right="0.7" top="0.75" bottom="0.75" header="0.3" footer="0.3"/>
  <pageSetup paperSize="9" fitToHeight="0" orientation="portrait" r:id="rId1"/>
  <headerFooter>
    <oddFooter>&amp;C_x000D_&amp;1#&amp;"Calibri"&amp;10&amp;K0000FF Uz Intern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G73"/>
  <sheetViews>
    <sheetView showGridLines="0" topLeftCell="A40" zoomScaleNormal="100" workbookViewId="0">
      <selection activeCell="C33" sqref="C33"/>
    </sheetView>
  </sheetViews>
  <sheetFormatPr defaultColWidth="8.6328125" defaultRowHeight="10" x14ac:dyDescent="0.2"/>
  <cols>
    <col min="1" max="1" width="46.36328125" style="52" customWidth="1"/>
    <col min="2" max="2" width="17" style="49" customWidth="1"/>
    <col min="3" max="3" width="17.36328125" style="3" customWidth="1"/>
    <col min="4" max="4" width="20.36328125" style="3" customWidth="1"/>
    <col min="5" max="5" width="17.36328125" style="3" customWidth="1"/>
    <col min="6" max="11" width="16.36328125" style="52" customWidth="1"/>
    <col min="12" max="16384" width="8.6328125" style="52"/>
  </cols>
  <sheetData>
    <row r="1" spans="1:7" s="49" customFormat="1" x14ac:dyDescent="0.2">
      <c r="A1" s="38" t="str">
        <f>SOFP!A1</f>
        <v>ROCA INDUSTRY HOLDINGROCK1 SA</v>
      </c>
      <c r="C1" s="1"/>
      <c r="D1" s="1"/>
      <c r="E1" s="1"/>
    </row>
    <row r="2" spans="1:7" s="49" customFormat="1" x14ac:dyDescent="0.2">
      <c r="A2" s="17" t="s">
        <v>12</v>
      </c>
      <c r="C2" s="1"/>
      <c r="D2" s="1"/>
      <c r="E2" s="1"/>
    </row>
    <row r="3" spans="1:7" s="49" customFormat="1" x14ac:dyDescent="0.2">
      <c r="C3" s="1"/>
      <c r="D3" s="1"/>
      <c r="E3" s="1"/>
    </row>
    <row r="4" spans="1:7" s="49" customFormat="1" x14ac:dyDescent="0.2">
      <c r="B4" s="26" t="s">
        <v>116</v>
      </c>
      <c r="C4" s="1"/>
      <c r="D4" s="1"/>
      <c r="E4" s="1"/>
    </row>
    <row r="5" spans="1:7" s="49" customFormat="1" x14ac:dyDescent="0.2">
      <c r="B5" s="57" t="s">
        <v>55</v>
      </c>
      <c r="C5" s="1"/>
      <c r="D5" s="1"/>
      <c r="E5" s="1"/>
    </row>
    <row r="6" spans="1:7" s="49" customFormat="1" x14ac:dyDescent="0.2">
      <c r="B6" s="27"/>
      <c r="C6" s="1"/>
      <c r="D6" s="1"/>
      <c r="E6" s="1"/>
    </row>
    <row r="7" spans="1:7" s="49" customFormat="1" ht="10.5" thickBot="1" x14ac:dyDescent="0.25">
      <c r="A7" s="53"/>
      <c r="C7" s="8"/>
      <c r="D7" s="8"/>
      <c r="E7" s="8"/>
    </row>
    <row r="8" spans="1:7" ht="50.4" customHeight="1" thickTop="1" thickBot="1" x14ac:dyDescent="0.25">
      <c r="A8" s="38" t="s">
        <v>188</v>
      </c>
      <c r="B8" s="118" t="s">
        <v>83</v>
      </c>
      <c r="C8" s="118" t="s">
        <v>82</v>
      </c>
      <c r="D8" s="118" t="s">
        <v>81</v>
      </c>
      <c r="E8" s="118" t="s">
        <v>80</v>
      </c>
      <c r="F8" s="118" t="s">
        <v>79</v>
      </c>
      <c r="G8" s="118" t="s">
        <v>169</v>
      </c>
    </row>
    <row r="9" spans="1:7" x14ac:dyDescent="0.2">
      <c r="A9" s="15" t="s">
        <v>56</v>
      </c>
      <c r="C9" s="49"/>
      <c r="D9" s="49"/>
      <c r="E9" s="49"/>
      <c r="F9" s="113"/>
      <c r="G9" s="49"/>
    </row>
    <row r="10" spans="1:7" x14ac:dyDescent="0.2">
      <c r="A10" s="40" t="s">
        <v>176</v>
      </c>
      <c r="B10" s="119">
        <v>144963007</v>
      </c>
      <c r="C10" s="119">
        <v>96209238</v>
      </c>
      <c r="D10" s="119">
        <v>55479732</v>
      </c>
      <c r="E10" s="119">
        <v>50696545</v>
      </c>
      <c r="F10" s="120">
        <v>78515277</v>
      </c>
      <c r="G10" s="119">
        <f>SUM(B10:F10)</f>
        <v>425863799</v>
      </c>
    </row>
    <row r="11" spans="1:7" x14ac:dyDescent="0.2">
      <c r="A11" s="40" t="s">
        <v>57</v>
      </c>
      <c r="B11" s="119">
        <v>654431</v>
      </c>
      <c r="C11" s="119">
        <v>4726</v>
      </c>
      <c r="D11" s="119">
        <v>611635</v>
      </c>
      <c r="E11" s="119">
        <v>47806</v>
      </c>
      <c r="F11" s="120">
        <v>72745</v>
      </c>
      <c r="G11" s="119">
        <f t="shared" ref="G11:G39" si="0">SUM(B11:F11)</f>
        <v>1391343</v>
      </c>
    </row>
    <row r="12" spans="1:7" x14ac:dyDescent="0.2">
      <c r="A12" s="40" t="s">
        <v>58</v>
      </c>
      <c r="B12" s="119">
        <v>-16847068</v>
      </c>
      <c r="C12" s="119">
        <v>510081</v>
      </c>
      <c r="D12" s="119">
        <v>1691651</v>
      </c>
      <c r="E12" s="119">
        <v>-891707</v>
      </c>
      <c r="F12" s="120">
        <v>389595</v>
      </c>
      <c r="G12" s="119">
        <f t="shared" si="0"/>
        <v>-15147448</v>
      </c>
    </row>
    <row r="13" spans="1:7" x14ac:dyDescent="0.2">
      <c r="A13" s="24" t="s">
        <v>59</v>
      </c>
      <c r="B13" s="119">
        <v>-77736315</v>
      </c>
      <c r="C13" s="119">
        <v>-59179893</v>
      </c>
      <c r="D13" s="119">
        <v>-33974796</v>
      </c>
      <c r="E13" s="119">
        <v>-35365268</v>
      </c>
      <c r="F13" s="120">
        <v>-64186119</v>
      </c>
      <c r="G13" s="119">
        <f t="shared" si="0"/>
        <v>-270442391</v>
      </c>
    </row>
    <row r="14" spans="1:7" x14ac:dyDescent="0.2">
      <c r="A14" s="40" t="s">
        <v>60</v>
      </c>
      <c r="B14" s="119">
        <v>-8246153</v>
      </c>
      <c r="C14" s="119">
        <v>-3631167</v>
      </c>
      <c r="D14" s="119">
        <v>-6125312</v>
      </c>
      <c r="E14" s="119">
        <v>-2649523</v>
      </c>
      <c r="F14" s="120">
        <v>-2052310</v>
      </c>
      <c r="G14" s="119">
        <f t="shared" si="0"/>
        <v>-22704465</v>
      </c>
    </row>
    <row r="15" spans="1:7" x14ac:dyDescent="0.2">
      <c r="A15" s="40" t="s">
        <v>84</v>
      </c>
      <c r="B15" s="119">
        <v>-25828493</v>
      </c>
      <c r="C15" s="119">
        <v>-12943786</v>
      </c>
      <c r="D15" s="119">
        <v>-14391826</v>
      </c>
      <c r="E15" s="119">
        <v>-6349632</v>
      </c>
      <c r="F15" s="120">
        <v>-5745513</v>
      </c>
      <c r="G15" s="119">
        <f t="shared" si="0"/>
        <v>-65259250</v>
      </c>
    </row>
    <row r="16" spans="1:7" x14ac:dyDescent="0.2">
      <c r="A16" s="40" t="s">
        <v>62</v>
      </c>
      <c r="B16" s="119">
        <v>-2362997</v>
      </c>
      <c r="C16" s="119">
        <v>-3004682</v>
      </c>
      <c r="D16" s="119">
        <v>-701032</v>
      </c>
      <c r="E16" s="119">
        <v>-387090</v>
      </c>
      <c r="F16" s="120">
        <v>-303033</v>
      </c>
      <c r="G16" s="119">
        <f t="shared" si="0"/>
        <v>-6758834</v>
      </c>
    </row>
    <row r="17" spans="1:7" ht="10.5" thickBot="1" x14ac:dyDescent="0.25">
      <c r="A17" s="40" t="s">
        <v>85</v>
      </c>
      <c r="B17" s="121">
        <v>-17894391</v>
      </c>
      <c r="C17" s="121">
        <v>-6880830</v>
      </c>
      <c r="D17" s="121">
        <v>-6130874</v>
      </c>
      <c r="E17" s="121">
        <v>-4870652</v>
      </c>
      <c r="F17" s="122">
        <v>-3383044</v>
      </c>
      <c r="G17" s="121">
        <f t="shared" si="0"/>
        <v>-39159791</v>
      </c>
    </row>
    <row r="18" spans="1:7" ht="10.5" thickBot="1" x14ac:dyDescent="0.25">
      <c r="A18" s="15" t="s">
        <v>64</v>
      </c>
      <c r="B18" s="123">
        <v>-342921</v>
      </c>
      <c r="C18" s="123">
        <v>-312089</v>
      </c>
      <c r="D18" s="123">
        <v>-1159525</v>
      </c>
      <c r="E18" s="123">
        <v>-1934446</v>
      </c>
      <c r="F18" s="124">
        <v>-22223</v>
      </c>
      <c r="G18" s="123">
        <f t="shared" si="0"/>
        <v>-3771204</v>
      </c>
    </row>
    <row r="19" spans="1:7" ht="10.5" thickTop="1" x14ac:dyDescent="0.2">
      <c r="A19" s="114" t="s">
        <v>86</v>
      </c>
      <c r="B19" s="125">
        <v>-26913</v>
      </c>
      <c r="C19" s="125">
        <v>-36886</v>
      </c>
      <c r="D19" s="125">
        <v>-3003</v>
      </c>
      <c r="E19" s="125">
        <v>-1424886</v>
      </c>
      <c r="F19" s="126" t="s">
        <v>11</v>
      </c>
      <c r="G19" s="125">
        <f t="shared" si="0"/>
        <v>-1491688</v>
      </c>
    </row>
    <row r="20" spans="1:7" x14ac:dyDescent="0.2">
      <c r="A20" s="114" t="s">
        <v>87</v>
      </c>
      <c r="B20" s="125">
        <v>-56665</v>
      </c>
      <c r="C20" s="125">
        <v>-371620</v>
      </c>
      <c r="D20" s="125">
        <v>-497069</v>
      </c>
      <c r="E20" s="125">
        <v>-583208</v>
      </c>
      <c r="F20" s="126">
        <v>-96375</v>
      </c>
      <c r="G20" s="125">
        <f t="shared" si="0"/>
        <v>-1604937</v>
      </c>
    </row>
    <row r="21" spans="1:7" x14ac:dyDescent="0.2">
      <c r="A21" s="114" t="s">
        <v>88</v>
      </c>
      <c r="B21" s="125">
        <v>-688358</v>
      </c>
      <c r="C21" s="125">
        <v>40367</v>
      </c>
      <c r="D21" s="125" t="s">
        <v>11</v>
      </c>
      <c r="E21" s="125">
        <v>74617</v>
      </c>
      <c r="F21" s="126" t="s">
        <v>11</v>
      </c>
      <c r="G21" s="125">
        <f t="shared" si="0"/>
        <v>-573374</v>
      </c>
    </row>
    <row r="22" spans="1:7" x14ac:dyDescent="0.2">
      <c r="A22" s="114" t="s">
        <v>89</v>
      </c>
      <c r="B22" s="125">
        <v>-204</v>
      </c>
      <c r="C22" s="125">
        <v>-35348</v>
      </c>
      <c r="D22" s="125" t="s">
        <v>11</v>
      </c>
      <c r="E22" s="125" t="s">
        <v>11</v>
      </c>
      <c r="F22" s="126" t="s">
        <v>11</v>
      </c>
      <c r="G22" s="125">
        <f t="shared" si="0"/>
        <v>-35552</v>
      </c>
    </row>
    <row r="23" spans="1:7" x14ac:dyDescent="0.2">
      <c r="A23" s="114" t="s">
        <v>90</v>
      </c>
      <c r="B23" s="125">
        <v>408407</v>
      </c>
      <c r="C23" s="125" t="s">
        <v>11</v>
      </c>
      <c r="D23" s="125">
        <v>-659453</v>
      </c>
      <c r="E23" s="125" t="s">
        <v>11</v>
      </c>
      <c r="F23" s="126">
        <v>74152</v>
      </c>
      <c r="G23" s="125">
        <f t="shared" si="0"/>
        <v>-176894</v>
      </c>
    </row>
    <row r="24" spans="1:7" x14ac:dyDescent="0.2">
      <c r="A24" s="114" t="s">
        <v>91</v>
      </c>
      <c r="B24" s="125">
        <v>20812</v>
      </c>
      <c r="C24" s="125">
        <v>91398</v>
      </c>
      <c r="D24" s="125" t="s">
        <v>11</v>
      </c>
      <c r="E24" s="125">
        <v>-969</v>
      </c>
      <c r="F24" s="126" t="s">
        <v>11</v>
      </c>
      <c r="G24" s="125">
        <f t="shared" si="0"/>
        <v>111241</v>
      </c>
    </row>
    <row r="25" spans="1:7" x14ac:dyDescent="0.2">
      <c r="A25" s="40" t="s">
        <v>92</v>
      </c>
      <c r="B25" s="119">
        <v>-206065</v>
      </c>
      <c r="C25" s="119" t="s">
        <v>11</v>
      </c>
      <c r="D25" s="119" t="s">
        <v>11</v>
      </c>
      <c r="E25" s="119" t="s">
        <v>11</v>
      </c>
      <c r="F25" s="120" t="s">
        <v>11</v>
      </c>
      <c r="G25" s="119">
        <f t="shared" si="0"/>
        <v>-206065</v>
      </c>
    </row>
    <row r="26" spans="1:7" x14ac:dyDescent="0.2">
      <c r="A26" s="40" t="s">
        <v>65</v>
      </c>
      <c r="B26" s="119">
        <v>-705018</v>
      </c>
      <c r="C26" s="119" t="s">
        <v>11</v>
      </c>
      <c r="D26" s="119" t="s">
        <v>11</v>
      </c>
      <c r="E26" s="119" t="s">
        <v>11</v>
      </c>
      <c r="F26" s="120" t="s">
        <v>11</v>
      </c>
      <c r="G26" s="119">
        <f t="shared" si="0"/>
        <v>-705018</v>
      </c>
    </row>
    <row r="27" spans="1:7" ht="10.5" thickBot="1" x14ac:dyDescent="0.25">
      <c r="A27" s="40" t="s">
        <v>66</v>
      </c>
      <c r="B27" s="121">
        <v>-17047</v>
      </c>
      <c r="C27" s="121" t="s">
        <v>11</v>
      </c>
      <c r="D27" s="121" t="s">
        <v>11</v>
      </c>
      <c r="E27" s="121" t="s">
        <v>11</v>
      </c>
      <c r="F27" s="122" t="s">
        <v>11</v>
      </c>
      <c r="G27" s="121">
        <f t="shared" si="0"/>
        <v>-17047</v>
      </c>
    </row>
    <row r="28" spans="1:7" ht="12" thickBot="1" x14ac:dyDescent="0.25">
      <c r="A28" s="15" t="s">
        <v>175</v>
      </c>
      <c r="B28" s="123">
        <f>SUM(B10:B11,B12:B13,B15:B17,B22,B23,B24)</f>
        <v>5377189</v>
      </c>
      <c r="C28" s="123">
        <f t="shared" ref="C28:G28" si="1">SUM(C10:C11,C12:C13,C15:C17,C22,C23,C24)</f>
        <v>14770904</v>
      </c>
      <c r="D28" s="123">
        <f t="shared" si="1"/>
        <v>1925037</v>
      </c>
      <c r="E28" s="123">
        <f t="shared" si="1"/>
        <v>2879033</v>
      </c>
      <c r="F28" s="123">
        <f t="shared" si="1"/>
        <v>5434060</v>
      </c>
      <c r="G28" s="123">
        <f t="shared" si="1"/>
        <v>30386223</v>
      </c>
    </row>
    <row r="29" spans="1:7" ht="10.5" thickTop="1" x14ac:dyDescent="0.2">
      <c r="A29" s="15"/>
      <c r="B29" s="132"/>
      <c r="C29" s="132"/>
      <c r="D29" s="132"/>
      <c r="E29" s="132"/>
      <c r="F29" s="132"/>
      <c r="G29" s="132"/>
    </row>
    <row r="30" spans="1:7" x14ac:dyDescent="0.2">
      <c r="A30" s="40" t="s">
        <v>94</v>
      </c>
      <c r="B30" s="119">
        <v>9643</v>
      </c>
      <c r="C30" s="119">
        <v>94840</v>
      </c>
      <c r="D30" s="119">
        <v>348321</v>
      </c>
      <c r="E30" s="119">
        <v>65988</v>
      </c>
      <c r="F30" s="120">
        <v>3</v>
      </c>
      <c r="G30" s="119">
        <f t="shared" si="0"/>
        <v>518795</v>
      </c>
    </row>
    <row r="31" spans="1:7" ht="10.5" thickBot="1" x14ac:dyDescent="0.25">
      <c r="A31" s="40" t="s">
        <v>95</v>
      </c>
      <c r="B31" s="121">
        <v>-4501834</v>
      </c>
      <c r="C31" s="121">
        <v>-3077650</v>
      </c>
      <c r="D31" s="121">
        <v>-4715537</v>
      </c>
      <c r="E31" s="121">
        <v>-2964087</v>
      </c>
      <c r="F31" s="122">
        <v>-2551036</v>
      </c>
      <c r="G31" s="121">
        <f t="shared" si="0"/>
        <v>-17810144</v>
      </c>
    </row>
    <row r="32" spans="1:7" x14ac:dyDescent="0.2">
      <c r="A32" s="40"/>
      <c r="B32" s="119"/>
      <c r="C32" s="119"/>
      <c r="D32" s="119"/>
      <c r="E32" s="119"/>
      <c r="F32" s="119"/>
      <c r="G32" s="119"/>
    </row>
    <row r="33" spans="1:7" ht="10.5" thickBot="1" x14ac:dyDescent="0.25">
      <c r="A33" s="15" t="s">
        <v>96</v>
      </c>
      <c r="B33" s="133">
        <v>-9061221</v>
      </c>
      <c r="C33" s="133">
        <v>7788788</v>
      </c>
      <c r="D33" s="133">
        <v>-9067563</v>
      </c>
      <c r="E33" s="133">
        <v>-4602066</v>
      </c>
      <c r="F33" s="134">
        <v>734342</v>
      </c>
      <c r="G33" s="133">
        <f t="shared" si="0"/>
        <v>-14207720</v>
      </c>
    </row>
    <row r="34" spans="1:7" ht="11" thickTop="1" thickBot="1" x14ac:dyDescent="0.25">
      <c r="A34" s="15"/>
      <c r="B34" s="123"/>
      <c r="C34" s="123"/>
      <c r="D34" s="123"/>
      <c r="E34" s="123"/>
      <c r="F34" s="124"/>
      <c r="G34" s="123"/>
    </row>
    <row r="35" spans="1:7" ht="11" thickTop="1" thickBot="1" x14ac:dyDescent="0.25">
      <c r="A35" s="15" t="s">
        <v>97</v>
      </c>
      <c r="B35" s="123">
        <v>168960347</v>
      </c>
      <c r="C35" s="123">
        <v>129176056</v>
      </c>
      <c r="D35" s="123">
        <v>113505645</v>
      </c>
      <c r="E35" s="123">
        <v>82603158</v>
      </c>
      <c r="F35" s="124">
        <v>130375345</v>
      </c>
      <c r="G35" s="123">
        <f t="shared" si="0"/>
        <v>624620551</v>
      </c>
    </row>
    <row r="36" spans="1:7" ht="11" thickTop="1" thickBot="1" x14ac:dyDescent="0.25">
      <c r="A36" s="15" t="s">
        <v>53</v>
      </c>
      <c r="B36" s="123">
        <v>83348483</v>
      </c>
      <c r="C36" s="123">
        <v>84539437</v>
      </c>
      <c r="D36" s="123">
        <v>77836883</v>
      </c>
      <c r="E36" s="123">
        <v>52763242</v>
      </c>
      <c r="F36" s="123">
        <v>73184179</v>
      </c>
      <c r="G36" s="123">
        <f t="shared" si="0"/>
        <v>371672224</v>
      </c>
    </row>
    <row r="37" spans="1:7" ht="10.5" thickTop="1" x14ac:dyDescent="0.2">
      <c r="A37" s="15"/>
      <c r="B37" s="132"/>
      <c r="C37" s="132"/>
      <c r="D37" s="132"/>
      <c r="E37" s="132"/>
      <c r="F37" s="127"/>
      <c r="G37" s="128"/>
    </row>
    <row r="38" spans="1:7" x14ac:dyDescent="0.2">
      <c r="A38" s="135" t="s">
        <v>98</v>
      </c>
      <c r="B38" s="119"/>
      <c r="C38" s="119"/>
      <c r="D38" s="119"/>
      <c r="E38" s="119"/>
      <c r="F38" s="131"/>
      <c r="G38" s="130"/>
    </row>
    <row r="39" spans="1:7" ht="10.5" thickBot="1" x14ac:dyDescent="0.25">
      <c r="A39" s="40" t="s">
        <v>99</v>
      </c>
      <c r="B39" s="121">
        <v>10255659</v>
      </c>
      <c r="C39" s="121">
        <v>13979572</v>
      </c>
      <c r="D39" s="121">
        <v>4998471</v>
      </c>
      <c r="E39" s="121">
        <v>1618845</v>
      </c>
      <c r="F39" s="122">
        <v>5453765</v>
      </c>
      <c r="G39" s="121">
        <f t="shared" si="0"/>
        <v>36306312</v>
      </c>
    </row>
    <row r="41" spans="1:7" ht="10.5" thickBot="1" x14ac:dyDescent="0.25"/>
    <row r="42" spans="1:7" s="117" customFormat="1" ht="31" thickTop="1" thickBot="1" x14ac:dyDescent="0.25">
      <c r="A42" s="136" t="s">
        <v>189</v>
      </c>
      <c r="B42" s="115" t="s">
        <v>83</v>
      </c>
      <c r="C42" s="115" t="s">
        <v>82</v>
      </c>
      <c r="D42" s="115" t="s">
        <v>81</v>
      </c>
      <c r="E42" s="115" t="s">
        <v>80</v>
      </c>
      <c r="F42" s="115" t="s">
        <v>78</v>
      </c>
    </row>
    <row r="43" spans="1:7" ht="10.5" thickTop="1" x14ac:dyDescent="0.2">
      <c r="A43" s="15" t="s">
        <v>56</v>
      </c>
      <c r="C43" s="49"/>
      <c r="D43" s="49"/>
      <c r="E43" s="49"/>
      <c r="F43" s="49"/>
    </row>
    <row r="44" spans="1:7" x14ac:dyDescent="0.2">
      <c r="A44" s="40" t="s">
        <v>176</v>
      </c>
      <c r="B44" s="119">
        <v>132876211</v>
      </c>
      <c r="C44" s="119">
        <v>77029926</v>
      </c>
      <c r="D44" s="119">
        <v>39448801</v>
      </c>
      <c r="E44" s="119">
        <v>12106555</v>
      </c>
      <c r="F44" s="119">
        <f>SUM(B44:E44)</f>
        <v>261461493</v>
      </c>
    </row>
    <row r="45" spans="1:7" x14ac:dyDescent="0.2">
      <c r="A45" s="40" t="s">
        <v>57</v>
      </c>
      <c r="B45" s="119">
        <v>793111</v>
      </c>
      <c r="C45" s="119">
        <v>621788</v>
      </c>
      <c r="D45" s="119">
        <v>352609</v>
      </c>
      <c r="E45" s="119">
        <v>11951</v>
      </c>
      <c r="F45" s="119">
        <f t="shared" ref="F45:F66" si="2">SUM(B45:E45)</f>
        <v>1779459</v>
      </c>
    </row>
    <row r="46" spans="1:7" x14ac:dyDescent="0.2">
      <c r="A46" s="40"/>
      <c r="B46" s="119"/>
      <c r="C46" s="119"/>
      <c r="D46" s="119"/>
      <c r="E46" s="119"/>
      <c r="F46" s="119"/>
    </row>
    <row r="47" spans="1:7" x14ac:dyDescent="0.2">
      <c r="A47" s="40" t="s">
        <v>58</v>
      </c>
      <c r="B47" s="119">
        <v>21659094</v>
      </c>
      <c r="C47" s="119">
        <v>2794714</v>
      </c>
      <c r="D47" s="119">
        <v>59823</v>
      </c>
      <c r="E47" s="119">
        <v>-3954546</v>
      </c>
      <c r="F47" s="119">
        <f t="shared" si="2"/>
        <v>20559085</v>
      </c>
    </row>
    <row r="48" spans="1:7" x14ac:dyDescent="0.2">
      <c r="A48" s="24" t="s">
        <v>59</v>
      </c>
      <c r="B48" s="119">
        <v>-108669267</v>
      </c>
      <c r="C48" s="119">
        <v>-54826780</v>
      </c>
      <c r="D48" s="119">
        <v>-23664116</v>
      </c>
      <c r="E48" s="119">
        <v>-6491032</v>
      </c>
      <c r="F48" s="119">
        <f t="shared" si="2"/>
        <v>-193651195</v>
      </c>
    </row>
    <row r="49" spans="1:6" x14ac:dyDescent="0.2">
      <c r="A49" s="40" t="s">
        <v>60</v>
      </c>
      <c r="B49" s="119">
        <v>-5932698</v>
      </c>
      <c r="C49" s="119">
        <v>-3200388</v>
      </c>
      <c r="D49" s="119">
        <v>-3341089</v>
      </c>
      <c r="E49" s="119">
        <v>-634887</v>
      </c>
      <c r="F49" s="119">
        <f t="shared" si="2"/>
        <v>-13109062</v>
      </c>
    </row>
    <row r="50" spans="1:6" x14ac:dyDescent="0.2">
      <c r="A50" s="40" t="s">
        <v>84</v>
      </c>
      <c r="B50" s="119">
        <v>-19779740</v>
      </c>
      <c r="C50" s="119">
        <v>-9030053</v>
      </c>
      <c r="D50" s="119">
        <v>-7124996</v>
      </c>
      <c r="E50" s="119">
        <v>-1196904</v>
      </c>
      <c r="F50" s="119">
        <f t="shared" si="2"/>
        <v>-37131693</v>
      </c>
    </row>
    <row r="51" spans="1:6" x14ac:dyDescent="0.2">
      <c r="A51" s="40" t="s">
        <v>62</v>
      </c>
      <c r="B51" s="119">
        <v>-453392</v>
      </c>
      <c r="C51" s="119">
        <v>-528362</v>
      </c>
      <c r="D51" s="119">
        <v>-147072</v>
      </c>
      <c r="E51" s="119">
        <v>-11306</v>
      </c>
      <c r="F51" s="119">
        <f t="shared" si="2"/>
        <v>-1140132</v>
      </c>
    </row>
    <row r="52" spans="1:6" x14ac:dyDescent="0.2">
      <c r="A52" s="40" t="s">
        <v>170</v>
      </c>
      <c r="B52" s="119">
        <v>-9855137</v>
      </c>
      <c r="C52" s="119" t="s">
        <v>171</v>
      </c>
      <c r="D52" s="119" t="s">
        <v>171</v>
      </c>
      <c r="E52" s="119" t="s">
        <v>171</v>
      </c>
      <c r="F52" s="119">
        <f t="shared" si="2"/>
        <v>-9855137</v>
      </c>
    </row>
    <row r="53" spans="1:6" ht="10.5" thickBot="1" x14ac:dyDescent="0.25">
      <c r="A53" s="40" t="s">
        <v>85</v>
      </c>
      <c r="B53" s="121">
        <v>-14301696</v>
      </c>
      <c r="C53" s="121">
        <v>-6710208</v>
      </c>
      <c r="D53" s="121">
        <v>-3471224</v>
      </c>
      <c r="E53" s="121">
        <v>-1608241</v>
      </c>
      <c r="F53" s="121">
        <f t="shared" si="2"/>
        <v>-26091369</v>
      </c>
    </row>
    <row r="54" spans="1:6" ht="10.5" thickBot="1" x14ac:dyDescent="0.25">
      <c r="A54" s="15" t="s">
        <v>64</v>
      </c>
      <c r="B54" s="123">
        <v>-1558567</v>
      </c>
      <c r="C54" s="123">
        <v>845283</v>
      </c>
      <c r="D54" s="123">
        <v>-595203</v>
      </c>
      <c r="E54" s="123">
        <v>-15644</v>
      </c>
      <c r="F54" s="123">
        <f t="shared" si="2"/>
        <v>-1324131</v>
      </c>
    </row>
    <row r="55" spans="1:6" ht="10.5" thickTop="1" x14ac:dyDescent="0.2">
      <c r="A55" s="116" t="s">
        <v>87</v>
      </c>
      <c r="B55" s="125">
        <v>-766870</v>
      </c>
      <c r="C55" s="125">
        <v>25179</v>
      </c>
      <c r="D55" s="125">
        <v>-278779</v>
      </c>
      <c r="E55" s="125">
        <v>-265769</v>
      </c>
      <c r="F55" s="125">
        <f t="shared" si="2"/>
        <v>-1286239</v>
      </c>
    </row>
    <row r="56" spans="1:6" x14ac:dyDescent="0.2">
      <c r="A56" s="116" t="s">
        <v>172</v>
      </c>
      <c r="B56" s="125">
        <v>15699</v>
      </c>
      <c r="C56" s="125">
        <v>592288</v>
      </c>
      <c r="D56" s="125" t="s">
        <v>11</v>
      </c>
      <c r="E56" s="125" t="s">
        <v>11</v>
      </c>
      <c r="F56" s="125">
        <f t="shared" si="2"/>
        <v>607987</v>
      </c>
    </row>
    <row r="57" spans="1:6" x14ac:dyDescent="0.2">
      <c r="A57" s="116" t="s">
        <v>89</v>
      </c>
      <c r="B57" s="125">
        <v>-59929</v>
      </c>
      <c r="C57" s="125">
        <v>109106</v>
      </c>
      <c r="D57" s="125" t="s">
        <v>11</v>
      </c>
      <c r="E57" s="125">
        <v>250125</v>
      </c>
      <c r="F57" s="125">
        <f t="shared" si="2"/>
        <v>299302</v>
      </c>
    </row>
    <row r="58" spans="1:6" x14ac:dyDescent="0.2">
      <c r="A58" s="116" t="s">
        <v>90</v>
      </c>
      <c r="B58" s="125">
        <v>-749596</v>
      </c>
      <c r="C58" s="125" t="s">
        <v>11</v>
      </c>
      <c r="D58" s="125">
        <v>-316424</v>
      </c>
      <c r="E58" s="125" t="s">
        <v>11</v>
      </c>
      <c r="F58" s="125">
        <f t="shared" si="2"/>
        <v>-1066020</v>
      </c>
    </row>
    <row r="59" spans="1:6" x14ac:dyDescent="0.2">
      <c r="A59" s="116" t="s">
        <v>91</v>
      </c>
      <c r="B59" s="125">
        <v>2129</v>
      </c>
      <c r="C59" s="125">
        <v>118710</v>
      </c>
      <c r="D59" s="125" t="s">
        <v>11</v>
      </c>
      <c r="E59" s="125" t="s">
        <v>11</v>
      </c>
      <c r="F59" s="125">
        <f t="shared" si="2"/>
        <v>120839</v>
      </c>
    </row>
    <row r="60" spans="1:6" ht="10.5" thickBot="1" x14ac:dyDescent="0.25">
      <c r="A60" s="40" t="s">
        <v>92</v>
      </c>
      <c r="B60" s="121">
        <v>-49715</v>
      </c>
      <c r="C60" s="121" t="s">
        <v>171</v>
      </c>
      <c r="D60" s="121" t="s">
        <v>171</v>
      </c>
      <c r="E60" s="121" t="s">
        <v>171</v>
      </c>
      <c r="F60" s="121">
        <f t="shared" si="2"/>
        <v>-49715</v>
      </c>
    </row>
    <row r="61" spans="1:6" ht="10.5" thickBot="1" x14ac:dyDescent="0.25">
      <c r="A61" s="15" t="s">
        <v>93</v>
      </c>
      <c r="B61" s="123">
        <f>SUM(B44:B48,B50:B51,B53,B57:B59)</f>
        <v>11316925</v>
      </c>
      <c r="C61" s="123">
        <f t="shared" ref="C61:F61" si="3">SUM(C44:C48,C50:C51,C53,C57:C59)</f>
        <v>9578841</v>
      </c>
      <c r="D61" s="123">
        <f t="shared" si="3"/>
        <v>5137401</v>
      </c>
      <c r="E61" s="123">
        <f t="shared" si="3"/>
        <v>-893398</v>
      </c>
      <c r="F61" s="123">
        <f t="shared" si="3"/>
        <v>25139769</v>
      </c>
    </row>
    <row r="62" spans="1:6" ht="10.5" thickTop="1" x14ac:dyDescent="0.2">
      <c r="A62" s="15"/>
      <c r="B62" s="132"/>
      <c r="C62" s="132"/>
      <c r="D62" s="132"/>
      <c r="E62" s="132"/>
      <c r="F62" s="132"/>
    </row>
    <row r="63" spans="1:6" x14ac:dyDescent="0.2">
      <c r="A63" s="40" t="s">
        <v>94</v>
      </c>
      <c r="B63" s="119">
        <v>-14701</v>
      </c>
      <c r="C63" s="119">
        <v>47783</v>
      </c>
      <c r="D63" s="119">
        <v>4127</v>
      </c>
      <c r="E63" s="119">
        <v>193</v>
      </c>
      <c r="F63" s="119">
        <f t="shared" si="2"/>
        <v>37402</v>
      </c>
    </row>
    <row r="64" spans="1:6" x14ac:dyDescent="0.2">
      <c r="A64" s="40" t="s">
        <v>95</v>
      </c>
      <c r="B64" s="119">
        <v>-2725266</v>
      </c>
      <c r="C64" s="119">
        <v>-1654159</v>
      </c>
      <c r="D64" s="119">
        <v>-3047116</v>
      </c>
      <c r="E64" s="119">
        <v>-523243</v>
      </c>
      <c r="F64" s="119">
        <f t="shared" si="2"/>
        <v>-7949784</v>
      </c>
    </row>
    <row r="65" spans="1:6" x14ac:dyDescent="0.2">
      <c r="A65" s="40"/>
      <c r="B65" s="119"/>
      <c r="C65" s="119"/>
      <c r="D65" s="119"/>
      <c r="E65" s="119"/>
      <c r="F65" s="119"/>
    </row>
    <row r="66" spans="1:6" ht="10.5" thickBot="1" x14ac:dyDescent="0.25">
      <c r="A66" s="15" t="s">
        <v>96</v>
      </c>
      <c r="B66" s="133">
        <v>-8011763</v>
      </c>
      <c r="C66" s="133">
        <v>5389544</v>
      </c>
      <c r="D66" s="133">
        <v>-1525456</v>
      </c>
      <c r="E66" s="133">
        <v>-2317104</v>
      </c>
      <c r="F66" s="133">
        <f t="shared" si="2"/>
        <v>-6464779</v>
      </c>
    </row>
    <row r="67" spans="1:6" ht="11" thickTop="1" thickBot="1" x14ac:dyDescent="0.25">
      <c r="A67" s="15"/>
      <c r="B67" s="123"/>
      <c r="C67" s="123"/>
      <c r="D67" s="123"/>
      <c r="E67" s="123"/>
      <c r="F67" s="123"/>
    </row>
    <row r="68" spans="1:6" ht="11" thickTop="1" thickBot="1" x14ac:dyDescent="0.25">
      <c r="A68" s="15" t="s">
        <v>97</v>
      </c>
      <c r="B68" s="123">
        <v>165938894</v>
      </c>
      <c r="C68" s="123">
        <v>115521962</v>
      </c>
      <c r="D68" s="123">
        <v>119526937</v>
      </c>
      <c r="E68" s="123">
        <v>70514164</v>
      </c>
      <c r="F68" s="123">
        <f t="shared" ref="F68:F69" si="4">SUM(B68:E68)</f>
        <v>471501957</v>
      </c>
    </row>
    <row r="69" spans="1:6" ht="11" thickTop="1" thickBot="1" x14ac:dyDescent="0.25">
      <c r="A69" s="15" t="s">
        <v>53</v>
      </c>
      <c r="B69" s="123">
        <v>74000007</v>
      </c>
      <c r="C69" s="123">
        <v>79923391</v>
      </c>
      <c r="D69" s="123">
        <v>86398951</v>
      </c>
      <c r="E69" s="123">
        <v>48917214</v>
      </c>
      <c r="F69" s="123">
        <f t="shared" si="4"/>
        <v>289239563</v>
      </c>
    </row>
    <row r="70" spans="1:6" ht="10.5" thickTop="1" x14ac:dyDescent="0.2">
      <c r="A70" s="15"/>
      <c r="B70" s="132"/>
      <c r="C70" s="132"/>
      <c r="D70" s="132"/>
      <c r="E70" s="132"/>
      <c r="F70" s="132"/>
    </row>
    <row r="71" spans="1:6" x14ac:dyDescent="0.2">
      <c r="A71" s="15" t="s">
        <v>98</v>
      </c>
      <c r="B71" s="129"/>
      <c r="C71" s="129"/>
      <c r="D71" s="129"/>
      <c r="E71" s="129"/>
      <c r="F71" s="129"/>
    </row>
    <row r="72" spans="1:6" x14ac:dyDescent="0.2">
      <c r="A72" s="40" t="s">
        <v>173</v>
      </c>
      <c r="B72" s="137">
        <v>1070610</v>
      </c>
      <c r="C72" s="137" t="s">
        <v>171</v>
      </c>
      <c r="D72" s="137" t="s">
        <v>171</v>
      </c>
      <c r="E72" s="137" t="s">
        <v>174</v>
      </c>
      <c r="F72" s="137">
        <f t="shared" ref="F72:F73" si="5">SUM(B72:E72)</f>
        <v>1070610</v>
      </c>
    </row>
    <row r="73" spans="1:6" ht="10.5" thickBot="1" x14ac:dyDescent="0.25">
      <c r="A73" s="40" t="s">
        <v>99</v>
      </c>
      <c r="B73" s="121">
        <v>12568455</v>
      </c>
      <c r="C73" s="121">
        <v>2876059</v>
      </c>
      <c r="D73" s="121">
        <v>16054166</v>
      </c>
      <c r="E73" s="121">
        <v>1617962</v>
      </c>
      <c r="F73" s="121">
        <f t="shared" si="5"/>
        <v>33116642</v>
      </c>
    </row>
  </sheetData>
  <pageMargins left="0.7" right="0.7" top="0.75" bottom="0.75" header="0.3" footer="0.3"/>
  <pageSetup paperSize="9" scale="72" fitToHeight="0" orientation="landscape" horizontalDpi="4294967295" verticalDpi="4294967295" r:id="rId1"/>
  <headerFooter>
    <oddFooter>&amp;C_x000D_&amp;1#&amp;"Calibri"&amp;10&amp;K0000FF Uz 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8" ma:contentTypeDescription="Create a new document." ma:contentTypeScope="" ma:versionID="43214ce31776a52735f9d2a741cf13f6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47b6e4c64a2cdd4d003edbe6cc1e8818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1E5826-9230-41ED-959B-5CF5DC360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0E81AF-B378-44AF-86E7-7955BC5E9B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Index</vt:lpstr>
      <vt:lpstr>SOCI</vt:lpstr>
      <vt:lpstr>SOFP</vt:lpstr>
      <vt:lpstr>SOCE</vt:lpstr>
      <vt:lpstr>SOCF</vt:lpstr>
      <vt:lpstr>SEGMENT REPORTING</vt:lpstr>
      <vt:lpstr>SOFP!_Hlk64274243</vt:lpstr>
      <vt:lpstr>SOFP!_Hlk64274250</vt:lpstr>
      <vt:lpstr>SOFP!_Hlk64274258</vt:lpstr>
      <vt:lpstr>SOCF!OLE_LINK6</vt:lpstr>
      <vt:lpstr>SOCF!OLE_LINK7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Alexandra Titan</cp:lastModifiedBy>
  <cp:lastPrinted>2022-08-18T08:39:28Z</cp:lastPrinted>
  <dcterms:created xsi:type="dcterms:W3CDTF">2019-08-07T10:12:29Z</dcterms:created>
  <dcterms:modified xsi:type="dcterms:W3CDTF">2024-11-10T16:12:35Z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13be42-e05c-45e4-8558-1590efdbd7cb_Enabled">
    <vt:lpwstr>true</vt:lpwstr>
  </property>
  <property fmtid="{D5CDD505-2E9C-101B-9397-08002B2CF9AE}" pid="3" name="MSIP_Label_a913be42-e05c-45e4-8558-1590efdbd7cb_SetDate">
    <vt:lpwstr>2022-11-14T07:44:12Z</vt:lpwstr>
  </property>
  <property fmtid="{D5CDD505-2E9C-101B-9397-08002B2CF9AE}" pid="4" name="MSIP_Label_a913be42-e05c-45e4-8558-1590efdbd7cb_Method">
    <vt:lpwstr>Privileged</vt:lpwstr>
  </property>
  <property fmtid="{D5CDD505-2E9C-101B-9397-08002B2CF9AE}" pid="5" name="MSIP_Label_a913be42-e05c-45e4-8558-1590efdbd7cb_Name">
    <vt:lpwstr>Uz Intern</vt:lpwstr>
  </property>
  <property fmtid="{D5CDD505-2E9C-101B-9397-08002B2CF9AE}" pid="6" name="MSIP_Label_a913be42-e05c-45e4-8558-1590efdbd7cb_SiteId">
    <vt:lpwstr>41713e05-3297-41d5-b99b-f7a78699af64</vt:lpwstr>
  </property>
  <property fmtid="{D5CDD505-2E9C-101B-9397-08002B2CF9AE}" pid="7" name="MSIP_Label_a913be42-e05c-45e4-8558-1590efdbd7cb_ActionId">
    <vt:lpwstr>6816390c-a66b-42fc-abe8-fd7b23ba4b4f</vt:lpwstr>
  </property>
  <property fmtid="{D5CDD505-2E9C-101B-9397-08002B2CF9AE}" pid="8" name="MSIP_Label_a913be42-e05c-45e4-8558-1590efdbd7cb_ContentBits">
    <vt:lpwstr>2</vt:lpwstr>
  </property>
  <property fmtid="{D5CDD505-2E9C-101B-9397-08002B2CF9AE}" pid="9" name="{A44787D4-0540-4523-9961-78E4036D8C6D}">
    <vt:lpwstr>{F8E209DE-E71E-463F-A547-BC7C09747D92}</vt:lpwstr>
  </property>
</Properties>
</file>