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5/Q2 2025/2. Extract from FS/"/>
    </mc:Choice>
  </mc:AlternateContent>
  <xr:revisionPtr revIDLastSave="1453" documentId="13_ncr:1_{41D977A9-EC76-4C66-8168-B21CA4A472CE}" xr6:coauthVersionLast="47" xr6:coauthVersionMax="47" xr10:uidLastSave="{4C2A9A6B-790E-484D-A7AF-8A0933D76E2A}"/>
  <bookViews>
    <workbookView xWindow="-28920" yWindow="-6570" windowWidth="29040" windowHeight="15840" tabRatio="911" activeTab="3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SEGMENT REPORTING" sheetId="15" r:id="rId6"/>
  </sheets>
  <definedNames>
    <definedName name="_Hlk64274243" localSheetId="2">SOFP!$A$46</definedName>
    <definedName name="_Hlk64274250" localSheetId="2">SOFP!$A$48</definedName>
    <definedName name="_Hlk64274258" localSheetId="2">SOFP!$A$56</definedName>
    <definedName name="_Toc162208435" localSheetId="5">'SEGMENT REPORTING'!$B$4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6" localSheetId="4">SOCF!$A$19</definedName>
    <definedName name="OLE_LINK7" localSheetId="4">SOCF!$A$45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5" l="1"/>
  <c r="F58" i="15"/>
  <c r="E58" i="15"/>
  <c r="D58" i="15"/>
  <c r="C58" i="15"/>
  <c r="B58" i="15"/>
  <c r="G27" i="15"/>
  <c r="G24" i="15"/>
  <c r="G20" i="15"/>
  <c r="C95" i="15"/>
  <c r="B95" i="15"/>
  <c r="C88" i="15"/>
  <c r="B88" i="15"/>
  <c r="C80" i="15"/>
  <c r="B80" i="15"/>
  <c r="F52" i="15"/>
  <c r="E52" i="15"/>
  <c r="D52" i="15"/>
  <c r="C52" i="15"/>
  <c r="B52" i="15"/>
  <c r="G67" i="15"/>
  <c r="G66" i="15"/>
  <c r="G64" i="15"/>
  <c r="G61" i="15"/>
  <c r="G60" i="15"/>
  <c r="G59" i="15"/>
  <c r="G57" i="15"/>
  <c r="G56" i="15"/>
  <c r="G54" i="15"/>
  <c r="G53" i="15"/>
  <c r="G51" i="15"/>
  <c r="G50" i="15"/>
  <c r="G49" i="15"/>
  <c r="G48" i="15"/>
  <c r="G47" i="15"/>
  <c r="G46" i="15"/>
  <c r="G44" i="15"/>
  <c r="G43" i="15"/>
  <c r="G35" i="15"/>
  <c r="G32" i="15"/>
  <c r="G31" i="15"/>
  <c r="G29" i="15"/>
  <c r="G28" i="15"/>
  <c r="G25" i="15"/>
  <c r="G23" i="15"/>
  <c r="G22" i="15"/>
  <c r="G21" i="15"/>
  <c r="G18" i="15"/>
  <c r="G17" i="15"/>
  <c r="G16" i="15"/>
  <c r="G15" i="15"/>
  <c r="G14" i="15"/>
  <c r="G13" i="15"/>
  <c r="G11" i="15"/>
  <c r="G10" i="15"/>
  <c r="F26" i="15"/>
  <c r="E26" i="15"/>
  <c r="D26" i="15"/>
  <c r="C26" i="15"/>
  <c r="B26" i="15"/>
  <c r="H16" i="13"/>
  <c r="J16" i="13" s="1"/>
  <c r="H22" i="13"/>
  <c r="J22" i="13" s="1"/>
  <c r="H24" i="13"/>
  <c r="J24" i="13" s="1"/>
  <c r="H23" i="13"/>
  <c r="J23" i="13" s="1"/>
  <c r="H19" i="13"/>
  <c r="J19" i="13" s="1"/>
  <c r="H18" i="13"/>
  <c r="J18" i="13" s="1"/>
  <c r="H12" i="13"/>
  <c r="J12" i="13" s="1"/>
  <c r="H11" i="13"/>
  <c r="J11" i="13" s="1"/>
  <c r="H10" i="13"/>
  <c r="J10" i="13" s="1"/>
  <c r="D22" i="16"/>
  <c r="C22" i="16"/>
  <c r="G58" i="15" l="1"/>
  <c r="G26" i="15"/>
  <c r="G52" i="15"/>
  <c r="C49" i="11"/>
  <c r="C50" i="14"/>
  <c r="D50" i="14"/>
  <c r="D39" i="14"/>
  <c r="C39" i="14"/>
  <c r="I13" i="13"/>
  <c r="I20" i="13" s="1"/>
  <c r="G13" i="13"/>
  <c r="G20" i="13" s="1"/>
  <c r="F13" i="13"/>
  <c r="F20" i="13" s="1"/>
  <c r="E13" i="13"/>
  <c r="E20" i="13" s="1"/>
  <c r="D13" i="13"/>
  <c r="D20" i="13" s="1"/>
  <c r="C13" i="13"/>
  <c r="C20" i="13" s="1"/>
  <c r="C55" i="16"/>
  <c r="D55" i="16"/>
  <c r="C50" i="16"/>
  <c r="D50" i="16"/>
  <c r="C43" i="16"/>
  <c r="A1" i="15"/>
  <c r="I25" i="13"/>
  <c r="I32" i="13" s="1"/>
  <c r="G25" i="13"/>
  <c r="G32" i="13" s="1"/>
  <c r="F25" i="13"/>
  <c r="F32" i="13" s="1"/>
  <c r="E25" i="13"/>
  <c r="E32" i="13" s="1"/>
  <c r="D25" i="13"/>
  <c r="D32" i="13" s="1"/>
  <c r="C25" i="13"/>
  <c r="C32" i="13" s="1"/>
  <c r="D43" i="16"/>
  <c r="C59" i="11"/>
  <c r="J25" i="13" l="1"/>
  <c r="J32" i="13" s="1"/>
  <c r="H25" i="13"/>
  <c r="H32" i="13" s="1"/>
  <c r="H13" i="13"/>
  <c r="H20" i="13" s="1"/>
  <c r="J13" i="13"/>
  <c r="J20" i="13" s="1"/>
  <c r="C61" i="11"/>
  <c r="C26" i="16"/>
  <c r="C28" i="16" s="1"/>
  <c r="D59" i="11"/>
  <c r="D49" i="11"/>
  <c r="D37" i="11"/>
  <c r="D41" i="11" s="1"/>
  <c r="D26" i="11"/>
  <c r="D18" i="11"/>
  <c r="D61" i="11" l="1"/>
  <c r="D63" i="11" s="1"/>
  <c r="C32" i="16" l="1"/>
  <c r="C26" i="14"/>
  <c r="C30" i="14" s="1"/>
  <c r="C52" i="14" s="1"/>
  <c r="C56" i="14" s="1"/>
  <c r="C37" i="11"/>
  <c r="C41" i="11" s="1"/>
  <c r="C63" i="11" s="1"/>
  <c r="C26" i="11"/>
  <c r="C18" i="11"/>
  <c r="C45" i="16" l="1"/>
  <c r="C56" i="16" s="1"/>
  <c r="C51" i="16"/>
  <c r="C28" i="11"/>
  <c r="D28" i="11"/>
  <c r="D26" i="16" l="1"/>
  <c r="D28" i="16" s="1"/>
  <c r="D32" i="16" l="1"/>
  <c r="D26" i="14"/>
  <c r="D30" i="14" s="1"/>
  <c r="D52" i="14" s="1"/>
  <c r="D56" i="14" s="1"/>
  <c r="A1" i="14"/>
  <c r="A1" i="13"/>
  <c r="D45" i="16" l="1"/>
  <c r="D56" i="16" s="1"/>
  <c r="D51" i="16"/>
</calcChain>
</file>

<file path=xl/sharedStrings.xml><?xml version="1.0" encoding="utf-8"?>
<sst xmlns="http://schemas.openxmlformats.org/spreadsheetml/2006/main" count="267" uniqueCount="197">
  <si>
    <t>EXTRACT FROM</t>
  </si>
  <si>
    <t xml:space="preserve">          </t>
  </si>
  <si>
    <t>Reevaluarea imobilizărilor corporale, brut</t>
  </si>
  <si>
    <t>(all amounts are expressed as ‘RON’ unless otherwise specified)</t>
  </si>
  <si>
    <t>ASSETS</t>
  </si>
  <si>
    <t>Non-current assets</t>
  </si>
  <si>
    <t>Goodwill</t>
  </si>
  <si>
    <t>Property, plant and equipment</t>
  </si>
  <si>
    <t>Right-of-use assets</t>
  </si>
  <si>
    <t>Non-current financial assets</t>
  </si>
  <si>
    <t>Total non-current assets</t>
  </si>
  <si>
    <t>Current assets</t>
  </si>
  <si>
    <t>Inventories</t>
  </si>
  <si>
    <t>Trade receivables</t>
  </si>
  <si>
    <t>Other current financial assets</t>
  </si>
  <si>
    <t>Prepayments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</si>
  <si>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</si>
  <si>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</si>
  <si>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</si>
  <si>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</si>
  <si>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</si>
  <si>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</si>
  <si>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</si>
  <si>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Revaluation reserve</t>
  </si>
  <si>
    <t>Other reserves</t>
  </si>
  <si>
    <t>Retained earnings</t>
  </si>
  <si>
    <t>Total equity attributable to owners of the Company</t>
  </si>
  <si>
    <t>Non-controlling interests</t>
  </si>
  <si>
    <t>Total equity</t>
  </si>
  <si>
    <t>Non-current liabilities</t>
  </si>
  <si>
    <t>Borrowings</t>
  </si>
  <si>
    <t>Lease liability</t>
  </si>
  <si>
    <t>Government grants</t>
  </si>
  <si>
    <t>Deferred tax liabilities</t>
  </si>
  <si>
    <t>Total non-current liabilities</t>
  </si>
  <si>
    <t>Current liabilities</t>
  </si>
  <si>
    <t>Liabilities related to acquisitions of subsidiaries</t>
  </si>
  <si>
    <t>Trade and other payables</t>
  </si>
  <si>
    <t>Employee benefits - current</t>
  </si>
  <si>
    <t>Current tax liabilities</t>
  </si>
  <si>
    <t>Total current liabilities</t>
  </si>
  <si>
    <t>Total liabilities</t>
  </si>
  <si>
    <t>TOTAL EQUITY AND LIABILITIES</t>
  </si>
  <si>
    <t>Revenue</t>
  </si>
  <si>
    <t>Other operating income</t>
  </si>
  <si>
    <t>Changes in inventories of finished goods and work in progress</t>
  </si>
  <si>
    <t>Raw materials, consumables used and merchandise costs</t>
  </si>
  <si>
    <t>Depreciation and amortisation</t>
  </si>
  <si>
    <t>Other gains/(losses) – net</t>
  </si>
  <si>
    <t>Finance income</t>
  </si>
  <si>
    <t>Finance costs</t>
  </si>
  <si>
    <t>Income tax expense</t>
  </si>
  <si>
    <t>Other comprehensive income</t>
  </si>
  <si>
    <t>Items that may be reclassified to profit or loss</t>
  </si>
  <si>
    <t>Exchange differences on translation of foreign operations</t>
  </si>
  <si>
    <t>Basic and diluted earnings per share (RON)</t>
  </si>
  <si>
    <t>Cash flows from operating activities</t>
  </si>
  <si>
    <t>Effects of exchange rate changes on cash and cash equivalents</t>
  </si>
  <si>
    <t>Total reportable segments</t>
  </si>
  <si>
    <t>Electric cables</t>
  </si>
  <si>
    <t>Edged panels and fencing mesh</t>
  </si>
  <si>
    <t>Doors for residential buildings</t>
  </si>
  <si>
    <t>Varnishes, paints and decorative plasters</t>
  </si>
  <si>
    <t>Fiberglass and fiberglass reinforcement</t>
  </si>
  <si>
    <t>Employee benefits expenses</t>
  </si>
  <si>
    <t>Services and utilities expenses</t>
  </si>
  <si>
    <t>Net foreign exchange gains/(losses)</t>
  </si>
  <si>
    <t>Gain/(loss) on disposal of property, plant and equipment</t>
  </si>
  <si>
    <t>Other</t>
  </si>
  <si>
    <t>Financial income</t>
  </si>
  <si>
    <t>Financial costs</t>
  </si>
  <si>
    <t>Segment profit/(loss) before tax</t>
  </si>
  <si>
    <t>Other disclosures:</t>
  </si>
  <si>
    <t>Capital expenditure</t>
  </si>
  <si>
    <t>Transactions with owners in their capacity as owners:</t>
  </si>
  <si>
    <t>Transaction costs on issuance of shares</t>
  </si>
  <si>
    <t>Share
capital</t>
  </si>
  <si>
    <t>Share
premium</t>
  </si>
  <si>
    <t>Revaluation
reserve</t>
  </si>
  <si>
    <t>Other
reserves</t>
  </si>
  <si>
    <t>Retained
earnings</t>
  </si>
  <si>
    <t>Total capital
attributable to owners
of the Company</t>
  </si>
  <si>
    <t>Total
equity</t>
  </si>
  <si>
    <t>Revenue from contracts with customers</t>
  </si>
  <si>
    <t>Result before income tax</t>
  </si>
  <si>
    <t>Items that will not be reclassified to profit or loss:</t>
  </si>
  <si>
    <t>Deferred tax on revaluations of property, plant and equipment</t>
  </si>
  <si>
    <t>Other comprehensive income, net of tax</t>
  </si>
  <si>
    <t>Total comprehensive income for the year</t>
  </si>
  <si>
    <t>- Non-controlling interests</t>
  </si>
  <si>
    <t>- Owners of the Company</t>
  </si>
  <si>
    <t>Total comprehensive income is attributable to:</t>
  </si>
  <si>
    <t>Non-controlling
interests</t>
  </si>
  <si>
    <t>Non-controlling interests on acquisition of subsidiary</t>
  </si>
  <si>
    <t>Adjustments for:</t>
  </si>
  <si>
    <t>Change in operating assets and liabilities, net of effects from purchase of controlled entity:</t>
  </si>
  <si>
    <t>Cash flows from investing activities:</t>
  </si>
  <si>
    <t>Cash flows from financing activities:</t>
  </si>
  <si>
    <t>Result before tax</t>
  </si>
  <si>
    <t>Movements in allowance for expected credit losses</t>
  </si>
  <si>
    <t>Interest income</t>
  </si>
  <si>
    <t>Interest expenses</t>
  </si>
  <si>
    <t>Unrealized foreign exchange loss</t>
  </si>
  <si>
    <t>Net (gain)/loss on sale of non-current assets</t>
  </si>
  <si>
    <t>Income tax paid</t>
  </si>
  <si>
    <t>Net cash generated from operating activities</t>
  </si>
  <si>
    <t>Payments for acquisition of property, plant and equipment</t>
  </si>
  <si>
    <t>Payments for acquisition of intangible assets</t>
  </si>
  <si>
    <t>Interest received</t>
  </si>
  <si>
    <t>Proceeds from the sale of property, plant and equipment</t>
  </si>
  <si>
    <t>Net cash used in investing activities</t>
  </si>
  <si>
    <t>Interest paid</t>
  </si>
  <si>
    <t>Transaction costs related to loans and borrowings</t>
  </si>
  <si>
    <t>Repayments of lease liabilities</t>
  </si>
  <si>
    <t>Transaction costs related to shares issuance</t>
  </si>
  <si>
    <t>Amortisation of government grants</t>
  </si>
  <si>
    <t>External customers</t>
  </si>
  <si>
    <t>Payment for the acquisition of a subsidiary, net of cash</t>
  </si>
  <si>
    <t>Proceeds from borrowings</t>
  </si>
  <si>
    <t>Repayment of borrowings</t>
  </si>
  <si>
    <t>Profit/(Loss) for the period from continuing operations</t>
  </si>
  <si>
    <t>Reversal of impairment/(Impairment) of current assets</t>
  </si>
  <si>
    <t>Proceeds from shares issued</t>
  </si>
  <si>
    <t>Cash and cash equivalents at 1 January</t>
  </si>
  <si>
    <t>Profit/(Loss) is attributable to:</t>
  </si>
  <si>
    <t>Net finance result</t>
  </si>
  <si>
    <t>SEGMENT REPORTING</t>
  </si>
  <si>
    <t>ROCA INDUSTRY HOLDINGROCK1 S.A.</t>
  </si>
  <si>
    <t xml:space="preserve">Operating profit/ (loss) </t>
  </si>
  <si>
    <t>31 December 2024</t>
  </si>
  <si>
    <t>Transactions with owners in their capacity as shareholders:</t>
  </si>
  <si>
    <t xml:space="preserve">Depreciation and amortisation </t>
  </si>
  <si>
    <t>Loss allowance</t>
  </si>
  <si>
    <t>Total assets</t>
  </si>
  <si>
    <t>Unallocated:</t>
  </si>
  <si>
    <t>Reconciliation of profit/(loss) account</t>
  </si>
  <si>
    <t>Income tax</t>
  </si>
  <si>
    <t>Segment result after tax</t>
  </si>
  <si>
    <t>Parent Company operating expenses</t>
  </si>
  <si>
    <t>Reconciliation of assets</t>
  </si>
  <si>
    <t>Segment operating assets</t>
  </si>
  <si>
    <t>Parent Company assets (mainly cash &amp; right-of-use assets)</t>
  </si>
  <si>
    <t>Reconciliation of liabilities</t>
  </si>
  <si>
    <t>Segment operating liabilities</t>
  </si>
  <si>
    <t>Parent Company liabilities</t>
  </si>
  <si>
    <t xml:space="preserve">CONDENSED CONSOLIDATED INTERIM FINANCIAL STATEMENTS
</t>
  </si>
  <si>
    <t xml:space="preserve">PREPARED IN ACCORDANCE WITH THE NTERNATIONAL ACCOUNTING STANDARD 34 – “INTERIM FINANCIAL REPORTING”, </t>
  </si>
  <si>
    <t>AS ADOPTED BY THE EUROPEAN UNION</t>
  </si>
  <si>
    <t>CONDENSED CONSOLIDATED STATEMENT OF COMPREHENSIVE INCOME</t>
  </si>
  <si>
    <t>CONDENSED CONSOLIDATED STATEMENT OF FINANCIAL POSITION</t>
  </si>
  <si>
    <t>CONDENSED CONSOLIDATED STATEMENT OF CHANGES IN EQUITY</t>
  </si>
  <si>
    <t>CONDENSED CONSOLIDATED STATEMENT OF CASH FLOWS</t>
  </si>
  <si>
    <t>In case there are inconsistencies or omissions from the amounts presented in the condensed consolidated financial statements, the amounts presented in the condensed consolidated financial statements will prevail.</t>
  </si>
  <si>
    <t>Marketing and advertising costs</t>
  </si>
  <si>
    <t>(unaudited and not
reviewed)</t>
  </si>
  <si>
    <t>(audited)</t>
  </si>
  <si>
    <t>Other intangible assets</t>
  </si>
  <si>
    <r>
      <t xml:space="preserve">Balance as at 1 January 2024 </t>
    </r>
    <r>
      <rPr>
        <i/>
        <sz val="8"/>
        <color rgb="FF000000"/>
        <rFont val="Tahoma"/>
        <family val="2"/>
      </rPr>
      <t>(audited)</t>
    </r>
  </si>
  <si>
    <t>Result for the period</t>
  </si>
  <si>
    <t>Total comprehensive result for the period</t>
  </si>
  <si>
    <t>Share capital increase</t>
  </si>
  <si>
    <r>
      <t xml:space="preserve">Balance as at 1 January 2025 </t>
    </r>
    <r>
      <rPr>
        <i/>
        <sz val="8"/>
        <color rgb="FF000000"/>
        <rFont val="Tahoma"/>
        <family val="2"/>
      </rPr>
      <t>(audited)</t>
    </r>
  </si>
  <si>
    <t>Increase in long-term receivables</t>
  </si>
  <si>
    <t>(Payments)/Receipt of government grants</t>
  </si>
  <si>
    <t>(unaudited and not reviewed)</t>
  </si>
  <si>
    <t xml:space="preserve"> </t>
  </si>
  <si>
    <t>(unaudited and not reviewed</t>
  </si>
  <si>
    <t xml:space="preserve">Result after tax </t>
  </si>
  <si>
    <r>
      <t>Adjusted EBITDA</t>
    </r>
    <r>
      <rPr>
        <b/>
        <vertAlign val="superscript"/>
        <sz val="8"/>
        <color theme="1"/>
        <rFont val="Tahoma"/>
        <family val="2"/>
      </rPr>
      <t>*</t>
    </r>
  </si>
  <si>
    <r>
      <t xml:space="preserve">Total assets at 31 December 2024 </t>
    </r>
    <r>
      <rPr>
        <i/>
        <sz val="8"/>
        <color theme="1"/>
        <rFont val="Tahoma"/>
        <family val="2"/>
      </rPr>
      <t>(audited)</t>
    </r>
  </si>
  <si>
    <r>
      <t xml:space="preserve">Total liabilities at 31 December 2024 </t>
    </r>
    <r>
      <rPr>
        <i/>
        <sz val="8"/>
        <color theme="1"/>
        <rFont val="Tahoma"/>
        <family val="2"/>
      </rPr>
      <t>(audited)</t>
    </r>
  </si>
  <si>
    <t>AS AT AND FOR THE SIX MONTH PERIOD ENDED 30-JUN-25</t>
  </si>
  <si>
    <t>*The amounts presented are extracted from the Condensed Consolidated Interim Financial Statements prepared as at and for the 6 month period ended 30 June 2025 ("interim financial statements").</t>
  </si>
  <si>
    <t>AS AT AND FOR THE SIX MONTH PERIOD ENDED 30 JUNE 2025</t>
  </si>
  <si>
    <t>Six month period ended</t>
  </si>
  <si>
    <r>
      <t xml:space="preserve">30 June 2025
</t>
    </r>
    <r>
      <rPr>
        <sz val="8"/>
        <color rgb="FF000000"/>
        <rFont val="Tahoma"/>
        <family val="2"/>
      </rPr>
      <t>(unaudited and not
reviewed)</t>
    </r>
  </si>
  <si>
    <r>
      <t xml:space="preserve">30 June 2024
</t>
    </r>
    <r>
      <rPr>
        <sz val="8"/>
        <color rgb="FF000000"/>
        <rFont val="Tahoma"/>
        <family val="2"/>
      </rPr>
      <t>(unaudited and not
reviewed)</t>
    </r>
  </si>
  <si>
    <t>AS AT 30 June 2025</t>
  </si>
  <si>
    <t>30 June 2025</t>
  </si>
  <si>
    <t>Restricted cash</t>
  </si>
  <si>
    <t>FOR THE SIX MONTH PERIOD ENDED 30 JUNE 2025</t>
  </si>
  <si>
    <t>Allocation of retained earnings to other reserves</t>
  </si>
  <si>
    <r>
      <t xml:space="preserve">Balance as at 30 June 2024
</t>
    </r>
    <r>
      <rPr>
        <i/>
        <sz val="8"/>
        <color rgb="FF000000"/>
        <rFont val="Tahoma"/>
        <family val="2"/>
      </rPr>
      <t>(unaudited and not reviewed)</t>
    </r>
  </si>
  <si>
    <r>
      <t xml:space="preserve">Balance as at 30 June 2025
</t>
    </r>
    <r>
      <rPr>
        <i/>
        <sz val="8"/>
        <color rgb="FF000000"/>
        <rFont val="Tahoma"/>
        <family val="2"/>
      </rPr>
      <t>(unaudited and not reviewed)</t>
    </r>
  </si>
  <si>
    <t>Dividends</t>
  </si>
  <si>
    <t>30 June 2024</t>
  </si>
  <si>
    <t>Dividends paid to non-controlling interests</t>
  </si>
  <si>
    <t>Increase of trade and other receivables</t>
  </si>
  <si>
    <t>Decrease/(Increase) of inventories</t>
  </si>
  <si>
    <t>Increase of trade and other payables</t>
  </si>
  <si>
    <t>Net cash (used in)/generated from financing activities</t>
  </si>
  <si>
    <t>Net (decrease)/increase in cash and cash equivalents</t>
  </si>
  <si>
    <t xml:space="preserve">Cash and cash equivalents at 30 June </t>
  </si>
  <si>
    <r>
      <t xml:space="preserve">Total assets at 30 June 2025 </t>
    </r>
    <r>
      <rPr>
        <i/>
        <sz val="8"/>
        <color theme="1"/>
        <rFont val="Tahoma"/>
        <family val="2"/>
      </rPr>
      <t>(unaudited and not reviewed)</t>
    </r>
  </si>
  <si>
    <r>
      <t xml:space="preserve">Total liabilities at 30 June 2025 </t>
    </r>
    <r>
      <rPr>
        <i/>
        <sz val="8"/>
        <color theme="1"/>
        <rFont val="Tahoma"/>
        <family val="2"/>
      </rPr>
      <t>(unaudited and not reviewed)</t>
    </r>
  </si>
  <si>
    <t>Gain on disposal of property, plant and equipment</t>
  </si>
  <si>
    <t>Net foreign exchange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</si>
</sst>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  <numFmt numFmtId="172" formatCode="_(* #,##0.000_);_(* \(#,##0.000\);_(* &quot;-&quot;??_);_(@_)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b/>
      <vertAlign val="superscript"/>
      <sz val="8"/>
      <color theme="1"/>
      <name val="Tahoma"/>
      <family val="2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2" applyNumberFormat="0" applyAlignment="0" applyProtection="0"/>
    <xf numFmtId="0" fontId="21" fillId="6" borderId="13" applyNumberFormat="0" applyAlignment="0" applyProtection="0"/>
    <xf numFmtId="0" fontId="23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9" fillId="0" borderId="0"/>
    <xf numFmtId="0" fontId="30" fillId="0" borderId="0"/>
    <xf numFmtId="0" fontId="31" fillId="0" borderId="0"/>
    <xf numFmtId="165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33" borderId="0">
      <alignment horizontal="left" vertical="top"/>
    </xf>
    <xf numFmtId="9" fontId="1" fillId="0" borderId="0" applyFont="0" applyFill="0" applyBorder="0" applyAlignment="0" applyProtection="0"/>
    <xf numFmtId="0" fontId="3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/>
    <xf numFmtId="0" fontId="31" fillId="0" borderId="0"/>
    <xf numFmtId="43" fontId="36" fillId="0" borderId="0" applyFont="0" applyFill="0" applyBorder="0" applyAlignment="0" applyProtection="0"/>
    <xf numFmtId="0" fontId="36" fillId="0" borderId="0"/>
    <xf numFmtId="0" fontId="38" fillId="4" borderId="0" applyNumberFormat="0" applyBorder="0" applyAlignment="0" applyProtection="0"/>
    <xf numFmtId="0" fontId="39" fillId="0" borderId="0"/>
    <xf numFmtId="0" fontId="18" fillId="3" borderId="0" applyNumberFormat="0" applyBorder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0" borderId="0"/>
    <xf numFmtId="0" fontId="41" fillId="0" borderId="0"/>
    <xf numFmtId="0" fontId="41" fillId="8" borderId="16" applyNumberFormat="0" applyFont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24" fillId="7" borderId="15" applyNumberFormat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0" borderId="0"/>
    <xf numFmtId="43" fontId="44" fillId="0" borderId="0" applyFont="0" applyFill="0" applyBorder="0" applyAlignment="0" applyProtection="0"/>
    <xf numFmtId="44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9" fillId="0" borderId="0"/>
    <xf numFmtId="0" fontId="45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0" fillId="0" borderId="0"/>
    <xf numFmtId="0" fontId="36" fillId="0" borderId="0"/>
    <xf numFmtId="166" fontId="36" fillId="0" borderId="0" applyFont="0" applyFill="0" applyBorder="0" applyAlignment="0" applyProtection="0"/>
    <xf numFmtId="0" fontId="47" fillId="0" borderId="0"/>
    <xf numFmtId="0" fontId="36" fillId="0" borderId="0"/>
    <xf numFmtId="0" fontId="36" fillId="0" borderId="0"/>
    <xf numFmtId="43" fontId="47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36" fillId="0" borderId="0"/>
    <xf numFmtId="43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1" fillId="8" borderId="16" applyNumberFormat="0" applyFont="0" applyAlignment="0" applyProtection="0"/>
    <xf numFmtId="0" fontId="20" fillId="5" borderId="12" applyNumberFormat="0" applyAlignment="0" applyProtection="0"/>
    <xf numFmtId="0" fontId="1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43" fontId="40" fillId="0" borderId="0" applyFont="0" applyFill="0" applyBorder="0" applyAlignment="0" applyProtection="0"/>
    <xf numFmtId="169" fontId="1" fillId="0" borderId="0"/>
    <xf numFmtId="167" fontId="30" fillId="0" borderId="0"/>
    <xf numFmtId="169" fontId="36" fillId="0" borderId="0"/>
    <xf numFmtId="167" fontId="1" fillId="0" borderId="0"/>
    <xf numFmtId="169" fontId="36" fillId="0" borderId="0"/>
    <xf numFmtId="167" fontId="1" fillId="0" borderId="0"/>
    <xf numFmtId="0" fontId="1" fillId="0" borderId="0"/>
    <xf numFmtId="169" fontId="1" fillId="0" borderId="0"/>
    <xf numFmtId="171" fontId="36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8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6" fillId="0" borderId="0"/>
    <xf numFmtId="0" fontId="47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6" fillId="0" borderId="0"/>
    <xf numFmtId="171" fontId="36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40" fillId="0" borderId="0"/>
    <xf numFmtId="167" fontId="36" fillId="0" borderId="0"/>
    <xf numFmtId="0" fontId="3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0" fontId="36" fillId="0" borderId="0"/>
    <xf numFmtId="0" fontId="1" fillId="0" borderId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10" applyNumberFormat="0" applyFill="0" applyAlignment="0" applyProtection="0"/>
    <xf numFmtId="0" fontId="52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55" fillId="5" borderId="12" applyNumberFormat="0" applyAlignment="0" applyProtection="0"/>
    <xf numFmtId="0" fontId="56" fillId="6" borderId="13" applyNumberFormat="0" applyAlignment="0" applyProtection="0"/>
    <xf numFmtId="0" fontId="57" fillId="6" borderId="12" applyNumberFormat="0" applyAlignment="0" applyProtection="0"/>
    <xf numFmtId="0" fontId="58" fillId="0" borderId="14" applyNumberFormat="0" applyFill="0" applyAlignment="0" applyProtection="0"/>
    <xf numFmtId="0" fontId="59" fillId="7" borderId="15" applyNumberFormat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7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62" fillId="32" borderId="0" applyNumberFormat="0" applyBorder="0" applyAlignment="0" applyProtection="0"/>
    <xf numFmtId="0" fontId="36" fillId="0" borderId="0"/>
    <xf numFmtId="0" fontId="30" fillId="8" borderId="16" applyNumberFormat="0" applyFont="0" applyAlignment="0" applyProtection="0"/>
    <xf numFmtId="0" fontId="36" fillId="0" borderId="0"/>
    <xf numFmtId="0" fontId="36" fillId="0" borderId="0"/>
    <xf numFmtId="0" fontId="30" fillId="8" borderId="16" applyNumberFormat="0" applyFont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0" fontId="1" fillId="0" borderId="0"/>
    <xf numFmtId="0" fontId="36" fillId="0" borderId="0"/>
    <xf numFmtId="167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5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5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6" borderId="12" applyNumberFormat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3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18" fillId="3" borderId="0" applyNumberFormat="0" applyBorder="0" applyAlignment="0" applyProtection="0"/>
    <xf numFmtId="0" fontId="24" fillId="7" borderId="15" applyNumberFormat="0" applyAlignment="0" applyProtection="0"/>
    <xf numFmtId="165" fontId="1" fillId="0" borderId="0" applyFont="0" applyFill="0" applyBorder="0" applyAlignment="0" applyProtection="0"/>
    <xf numFmtId="0" fontId="63" fillId="0" borderId="18"/>
    <xf numFmtId="0" fontId="43" fillId="0" borderId="0"/>
    <xf numFmtId="0" fontId="42" fillId="0" borderId="0"/>
    <xf numFmtId="43" fontId="1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6" fillId="0" borderId="0"/>
    <xf numFmtId="165" fontId="36" fillId="0" borderId="0" applyNumberFormat="0" applyFill="0" applyBorder="0" applyAlignment="0" applyProtection="0"/>
    <xf numFmtId="165" fontId="36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60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164" fontId="5" fillId="0" borderId="2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164" fontId="6" fillId="0" borderId="3" xfId="1" applyNumberFormat="1" applyFont="1" applyFill="1" applyBorder="1"/>
    <xf numFmtId="3" fontId="3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/>
    <xf numFmtId="0" fontId="6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64" fontId="4" fillId="0" borderId="1" xfId="0" quotePrefix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6" fillId="0" borderId="0" xfId="1" applyNumberFormat="1" applyFont="1" applyFill="1" applyAlignment="1">
      <alignment horizontal="right"/>
    </xf>
    <xf numFmtId="164" fontId="6" fillId="0" borderId="21" xfId="1" applyNumberFormat="1" applyFont="1" applyFill="1" applyBorder="1" applyAlignment="1">
      <alignment horizontal="right" vertical="center"/>
    </xf>
    <xf numFmtId="164" fontId="6" fillId="0" borderId="21" xfId="1" applyNumberFormat="1" applyFont="1" applyFill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indent="3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22" xfId="1" applyNumberFormat="1" applyFont="1" applyBorder="1" applyAlignment="1">
      <alignment horizontal="right" vertical="center"/>
    </xf>
    <xf numFmtId="164" fontId="5" fillId="0" borderId="22" xfId="1" applyNumberFormat="1" applyFont="1" applyBorder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164" fontId="6" fillId="0" borderId="0" xfId="1" applyNumberFormat="1" applyFont="1"/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0" fontId="67" fillId="0" borderId="0" xfId="2" applyFont="1" applyFill="1"/>
    <xf numFmtId="0" fontId="6" fillId="0" borderId="0" xfId="0" applyFont="1" applyBorder="1" applyAlignment="1">
      <alignment vertical="top"/>
    </xf>
    <xf numFmtId="0" fontId="6" fillId="0" borderId="0" xfId="0" applyFont="1" applyBorder="1" applyAlignme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12" fillId="0" borderId="1" xfId="0" quotePrefix="1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Border="1"/>
    <xf numFmtId="164" fontId="5" fillId="0" borderId="24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/>
    <xf numFmtId="164" fontId="66" fillId="0" borderId="0" xfId="1" applyNumberFormat="1" applyFont="1" applyAlignment="1">
      <alignment horizontal="right" vertical="center"/>
    </xf>
    <xf numFmtId="164" fontId="66" fillId="0" borderId="0" xfId="1" applyNumberFormat="1" applyFont="1" applyAlignment="1">
      <alignment horizontal="right" vertical="center" wrapText="1"/>
    </xf>
    <xf numFmtId="0" fontId="6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164" fontId="5" fillId="0" borderId="0" xfId="1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 wrapText="1"/>
    </xf>
    <xf numFmtId="15" fontId="7" fillId="0" borderId="0" xfId="0" applyNumberFormat="1" applyFont="1" applyFill="1" applyAlignment="1">
      <alignment horizontal="center" vertical="center"/>
    </xf>
    <xf numFmtId="164" fontId="12" fillId="0" borderId="0" xfId="0" quotePrefix="1" applyNumberFormat="1" applyFont="1" applyBorder="1" applyAlignment="1">
      <alignment horizontal="right" vertical="center" wrapText="1"/>
    </xf>
    <xf numFmtId="15" fontId="5" fillId="0" borderId="0" xfId="0" applyNumberFormat="1" applyFont="1" applyAlignment="1">
      <alignment horizontal="left" vertical="center"/>
    </xf>
    <xf numFmtId="15" fontId="5" fillId="0" borderId="0" xfId="0" applyNumberFormat="1" applyFont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164" fontId="6" fillId="0" borderId="0" xfId="1" applyNumberFormat="1" applyFont="1" applyBorder="1" applyAlignment="1">
      <alignment wrapText="1"/>
    </xf>
    <xf numFmtId="164" fontId="6" fillId="0" borderId="22" xfId="1" applyNumberFormat="1" applyFont="1" applyBorder="1" applyAlignment="1">
      <alignment horizontal="right" vertical="center"/>
    </xf>
    <xf numFmtId="164" fontId="6" fillId="0" borderId="22" xfId="1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164" fontId="7" fillId="0" borderId="22" xfId="1" applyNumberFormat="1" applyFont="1" applyBorder="1" applyAlignment="1">
      <alignment horizontal="right" vertical="center"/>
    </xf>
    <xf numFmtId="15" fontId="5" fillId="0" borderId="0" xfId="0" applyNumberFormat="1" applyFont="1" applyAlignment="1">
      <alignment horizontal="right" vertical="center" wrapText="1"/>
    </xf>
    <xf numFmtId="164" fontId="6" fillId="0" borderId="0" xfId="1" applyNumberFormat="1" applyFont="1" applyAlignment="1"/>
    <xf numFmtId="0" fontId="5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164" fontId="10" fillId="34" borderId="19" xfId="1" applyNumberFormat="1" applyFont="1" applyFill="1" applyBorder="1" applyAlignment="1">
      <alignment horizontal="center"/>
    </xf>
    <xf numFmtId="164" fontId="10" fillId="34" borderId="20" xfId="1" applyNumberFormat="1" applyFont="1" applyFill="1" applyBorder="1" applyAlignment="1">
      <alignment horizontal="center"/>
    </xf>
    <xf numFmtId="164" fontId="5" fillId="0" borderId="22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23" xfId="1" applyNumberFormat="1" applyFont="1" applyBorder="1" applyAlignment="1">
      <alignment horizontal="center" vertical="center" wrapText="1"/>
    </xf>
    <xf numFmtId="164" fontId="5" fillId="0" borderId="22" xfId="1" applyNumberFormat="1" applyFont="1" applyBorder="1" applyAlignment="1">
      <alignment horizontal="center" vertical="center" wrapText="1"/>
    </xf>
    <xf numFmtId="0" fontId="4" fillId="0" borderId="21" xfId="0" quotePrefix="1" applyNumberFormat="1" applyFont="1" applyFill="1" applyBorder="1" applyAlignment="1">
      <alignment horizontal="right" vertical="center" wrapText="1"/>
    </xf>
    <xf numFmtId="164" fontId="4" fillId="0" borderId="0" xfId="0" quotePrefix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6" fillId="0" borderId="0" xfId="0" applyNumberFormat="1" applyFont="1" applyFill="1"/>
    <xf numFmtId="164" fontId="6" fillId="0" borderId="0" xfId="0" applyNumberFormat="1" applyFont="1" applyFill="1" applyAlignment="1"/>
    <xf numFmtId="164" fontId="4" fillId="0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164" fontId="7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72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wrapText="1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2:N15"/>
  <sheetViews>
    <sheetView showGridLines="0" zoomScaleNormal="100" workbookViewId="0">
      <selection activeCell="H16" sqref="H16"/>
    </sheetView>
  </sheetViews>
  <sheetFormatPr defaultColWidth="8.6640625" defaultRowHeight="10.199999999999999" x14ac:dyDescent="0.2"/>
  <cols>
    <col min="1" max="1" width="8.6640625" style="37"/>
    <col min="2" max="2" width="12.21875" style="37" customWidth="1"/>
    <col min="3" max="3" width="15.88671875" style="37" customWidth="1"/>
    <col min="4" max="4" width="11.21875" style="37" customWidth="1"/>
    <col min="5" max="5" width="9.21875" style="37" customWidth="1"/>
    <col min="6" max="6" width="10.109375" style="37" customWidth="1"/>
    <col min="7" max="16384" width="8.6640625" style="37"/>
  </cols>
  <sheetData>
    <row r="2" spans="1:14" x14ac:dyDescent="0.2">
      <c r="B2" s="95"/>
      <c r="C2" s="95"/>
      <c r="D2" s="97" t="s">
        <v>0</v>
      </c>
      <c r="E2" s="95"/>
      <c r="F2" s="95"/>
      <c r="G2" s="95"/>
    </row>
    <row r="3" spans="1:14" x14ac:dyDescent="0.2">
      <c r="B3" s="98"/>
      <c r="C3" s="98"/>
      <c r="D3" s="99" t="s">
        <v>145</v>
      </c>
      <c r="E3" s="98"/>
      <c r="F3" s="98"/>
      <c r="G3" s="95"/>
    </row>
    <row r="4" spans="1:14" x14ac:dyDescent="0.2">
      <c r="B4" s="100"/>
      <c r="C4" s="95"/>
      <c r="D4" s="99" t="s">
        <v>171</v>
      </c>
      <c r="E4" s="95"/>
      <c r="F4" s="95"/>
      <c r="G4" s="95"/>
    </row>
    <row r="5" spans="1:14" x14ac:dyDescent="0.2">
      <c r="B5" s="100"/>
      <c r="C5" s="95"/>
      <c r="D5" s="117" t="s">
        <v>146</v>
      </c>
      <c r="E5" s="95"/>
      <c r="F5" s="95"/>
      <c r="G5" s="95"/>
    </row>
    <row r="6" spans="1:14" x14ac:dyDescent="0.2">
      <c r="B6" s="100"/>
      <c r="C6" s="95"/>
      <c r="D6" s="99" t="s">
        <v>147</v>
      </c>
      <c r="E6" s="95"/>
      <c r="F6" s="95"/>
      <c r="G6" s="95"/>
    </row>
    <row r="7" spans="1:14" x14ac:dyDescent="0.2">
      <c r="B7" s="130"/>
      <c r="D7" s="34"/>
    </row>
    <row r="8" spans="1:14" x14ac:dyDescent="0.2">
      <c r="B8" s="92" t="s">
        <v>148</v>
      </c>
    </row>
    <row r="9" spans="1:14" x14ac:dyDescent="0.2">
      <c r="B9" s="92" t="s">
        <v>149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">
      <c r="B10" s="92" t="s">
        <v>150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">
      <c r="B11" s="92" t="s">
        <v>151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">
      <c r="B12" s="92" t="s">
        <v>126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"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s="95" customFormat="1" x14ac:dyDescent="0.2">
      <c r="A14" s="37"/>
      <c r="B14" s="96" t="s">
        <v>172</v>
      </c>
    </row>
    <row r="15" spans="1:14" s="95" customFormat="1" x14ac:dyDescent="0.2">
      <c r="A15" s="37"/>
      <c r="B15" s="96" t="s">
        <v>152</v>
      </c>
    </row>
  </sheetData>
  <hyperlinks>
    <hyperlink ref="B9" location="SOFP!A1" display="CONDENSED CONSOLIDATED STATEMENT OF FINANCIAL POSITION" xr:uid="{3A91996A-652D-4D35-97F8-4272DE33DFAA}"/>
    <hyperlink ref="B10" location="SOCE!A1" display="CONDENSED CONSOLIDATED STATEMENT OF CHANGES IN EQUITY" xr:uid="{67D9B2C3-FA4A-42E5-A887-D6F770416BB1}"/>
    <hyperlink ref="B11" location="SOCF!A1" display="CONDENSED CONSOLIDATED STATEMENT OF CASH FLOWS" xr:uid="{D42AA9BD-AE16-4C79-BECF-3A0376D095E4}"/>
    <hyperlink ref="B12" location="'SEGMENT REPORTING'!A1" display="SEGMENT REPORTING" xr:uid="{1A889B47-D73A-4849-948C-7DA607EE0675}"/>
    <hyperlink ref="B8" location="SOCI!A1" display="CONDENSED CONSOLIDATED STATEMENT OF COMPREHENSIVE INCOME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E59"/>
  <sheetViews>
    <sheetView showGridLines="0" zoomScaleNormal="100" workbookViewId="0">
      <pane xSplit="1" ySplit="9" topLeftCell="B10" activePane="bottomRight" state="frozen"/>
      <selection activeCell="J49" sqref="J49"/>
      <selection pane="topRight" activeCell="J49" sqref="J49"/>
      <selection pane="bottomLeft" activeCell="J49" sqref="J49"/>
      <selection pane="bottomRight" activeCell="C12" sqref="C12"/>
    </sheetView>
  </sheetViews>
  <sheetFormatPr defaultColWidth="8.88671875" defaultRowHeight="10.199999999999999" x14ac:dyDescent="0.2"/>
  <cols>
    <col min="1" max="1" width="40.109375" style="65" customWidth="1"/>
    <col min="2" max="2" width="2.44140625" style="43" customWidth="1"/>
    <col min="3" max="3" width="17.5546875" style="64" customWidth="1"/>
    <col min="4" max="4" width="15.88671875" style="64" customWidth="1"/>
    <col min="5" max="16384" width="8.88671875" style="43"/>
  </cols>
  <sheetData>
    <row r="1" spans="1:4" x14ac:dyDescent="0.2">
      <c r="A1" s="27" t="s">
        <v>127</v>
      </c>
    </row>
    <row r="2" spans="1:4" x14ac:dyDescent="0.2">
      <c r="A2" s="14" t="s">
        <v>3</v>
      </c>
    </row>
    <row r="3" spans="1:4" x14ac:dyDescent="0.2">
      <c r="A3" s="14"/>
    </row>
    <row r="4" spans="1:4" x14ac:dyDescent="0.2">
      <c r="B4" s="21" t="s">
        <v>148</v>
      </c>
    </row>
    <row r="5" spans="1:4" x14ac:dyDescent="0.2">
      <c r="B5" s="42" t="s">
        <v>173</v>
      </c>
    </row>
    <row r="6" spans="1:4" x14ac:dyDescent="0.2">
      <c r="B6" s="22"/>
    </row>
    <row r="7" spans="1:4" x14ac:dyDescent="0.2">
      <c r="C7" s="66"/>
      <c r="D7" s="66"/>
    </row>
    <row r="8" spans="1:4" x14ac:dyDescent="0.2">
      <c r="C8" s="131" t="s">
        <v>174</v>
      </c>
      <c r="D8" s="131"/>
    </row>
    <row r="9" spans="1:4" ht="31.2" thickBot="1" x14ac:dyDescent="0.25">
      <c r="B9" s="18"/>
      <c r="C9" s="138" t="s">
        <v>175</v>
      </c>
      <c r="D9" s="138" t="s">
        <v>176</v>
      </c>
    </row>
    <row r="10" spans="1:4" x14ac:dyDescent="0.2">
      <c r="B10" s="18"/>
      <c r="C10" s="139"/>
      <c r="D10" s="139"/>
    </row>
    <row r="11" spans="1:4" x14ac:dyDescent="0.2">
      <c r="A11" s="25"/>
      <c r="B11" s="23"/>
      <c r="C11" s="140"/>
      <c r="D11" s="141"/>
    </row>
    <row r="12" spans="1:4" x14ac:dyDescent="0.2">
      <c r="A12" s="25" t="s">
        <v>83</v>
      </c>
      <c r="B12" s="24"/>
      <c r="C12" s="142">
        <v>309008234</v>
      </c>
      <c r="D12" s="3">
        <v>312490469</v>
      </c>
    </row>
    <row r="13" spans="1:4" x14ac:dyDescent="0.2">
      <c r="A13" s="25" t="s">
        <v>44</v>
      </c>
      <c r="B13" s="24"/>
      <c r="C13" s="3">
        <v>662469</v>
      </c>
      <c r="D13" s="3">
        <v>1571355</v>
      </c>
    </row>
    <row r="14" spans="1:4" x14ac:dyDescent="0.2">
      <c r="A14" s="25"/>
      <c r="B14" s="24"/>
      <c r="C14" s="3"/>
      <c r="D14" s="3"/>
    </row>
    <row r="15" spans="1:4" x14ac:dyDescent="0.2">
      <c r="A15" s="25" t="s">
        <v>45</v>
      </c>
      <c r="B15" s="24"/>
      <c r="C15" s="3">
        <v>-6279810</v>
      </c>
      <c r="D15" s="3">
        <v>-1792408</v>
      </c>
    </row>
    <row r="16" spans="1:4" x14ac:dyDescent="0.2">
      <c r="A16" s="32" t="s">
        <v>46</v>
      </c>
      <c r="B16" s="24"/>
      <c r="C16" s="3">
        <v>-197181076</v>
      </c>
      <c r="D16" s="3">
        <v>-198706142</v>
      </c>
    </row>
    <row r="17" spans="1:4" x14ac:dyDescent="0.2">
      <c r="A17" s="32" t="s">
        <v>47</v>
      </c>
      <c r="B17" s="24"/>
      <c r="C17" s="3">
        <v>-15478477</v>
      </c>
      <c r="D17" s="3">
        <v>-15168257</v>
      </c>
    </row>
    <row r="18" spans="1:4" x14ac:dyDescent="0.2">
      <c r="A18" s="32" t="s">
        <v>64</v>
      </c>
      <c r="B18" s="24"/>
      <c r="C18" s="3">
        <v>-51052467</v>
      </c>
      <c r="D18" s="3">
        <v>-45895442</v>
      </c>
    </row>
    <row r="19" spans="1:4" x14ac:dyDescent="0.2">
      <c r="A19" s="32" t="s">
        <v>153</v>
      </c>
      <c r="B19" s="24"/>
      <c r="C19" s="3">
        <v>-2349529</v>
      </c>
      <c r="D19" s="3">
        <v>-5155353</v>
      </c>
    </row>
    <row r="20" spans="1:4" x14ac:dyDescent="0.2">
      <c r="A20" s="32" t="s">
        <v>65</v>
      </c>
      <c r="B20" s="24"/>
      <c r="C20" s="3">
        <v>-29291396</v>
      </c>
      <c r="D20" s="3">
        <v>-26442847</v>
      </c>
    </row>
    <row r="21" spans="1:4" x14ac:dyDescent="0.2">
      <c r="A21" s="32" t="s">
        <v>48</v>
      </c>
      <c r="B21" s="24"/>
      <c r="C21" s="3">
        <v>-6455048</v>
      </c>
      <c r="D21" s="143">
        <v>-610184</v>
      </c>
    </row>
    <row r="22" spans="1:4" x14ac:dyDescent="0.2">
      <c r="A22" s="18" t="s">
        <v>128</v>
      </c>
      <c r="B22" s="23"/>
      <c r="C22" s="144">
        <f>SUM(C12:C21)</f>
        <v>1582900</v>
      </c>
      <c r="D22" s="144">
        <f>SUM(D12:D21)</f>
        <v>20291191</v>
      </c>
    </row>
    <row r="23" spans="1:4" x14ac:dyDescent="0.2">
      <c r="A23" s="18"/>
      <c r="B23" s="23"/>
      <c r="C23" s="145"/>
      <c r="D23" s="145"/>
    </row>
    <row r="24" spans="1:4" x14ac:dyDescent="0.2">
      <c r="A24" s="32" t="s">
        <v>49</v>
      </c>
      <c r="B24" s="24"/>
      <c r="C24" s="3">
        <v>29314</v>
      </c>
      <c r="D24" s="3">
        <v>168995</v>
      </c>
    </row>
    <row r="25" spans="1:4" x14ac:dyDescent="0.2">
      <c r="A25" s="32" t="s">
        <v>50</v>
      </c>
      <c r="B25" s="24"/>
      <c r="C25" s="3">
        <v>-11536991</v>
      </c>
      <c r="D25" s="3">
        <v>-12415032</v>
      </c>
    </row>
    <row r="26" spans="1:4" x14ac:dyDescent="0.2">
      <c r="A26" s="18" t="s">
        <v>125</v>
      </c>
      <c r="B26" s="23"/>
      <c r="C26" s="146">
        <f>SUM(C24:C25)</f>
        <v>-11507677</v>
      </c>
      <c r="D26" s="146">
        <f>SUM(D24:D25)</f>
        <v>-12246037</v>
      </c>
    </row>
    <row r="27" spans="1:4" x14ac:dyDescent="0.2">
      <c r="A27" s="18"/>
      <c r="B27" s="23"/>
      <c r="C27" s="147"/>
      <c r="D27" s="147"/>
    </row>
    <row r="28" spans="1:4" x14ac:dyDescent="0.2">
      <c r="A28" s="18" t="s">
        <v>84</v>
      </c>
      <c r="B28" s="23"/>
      <c r="C28" s="146">
        <f>C26+C22</f>
        <v>-9924777</v>
      </c>
      <c r="D28" s="146">
        <f>D26+D22</f>
        <v>8045154</v>
      </c>
    </row>
    <row r="29" spans="1:4" x14ac:dyDescent="0.2">
      <c r="A29" s="18"/>
      <c r="B29" s="23"/>
      <c r="C29" s="147"/>
      <c r="D29" s="147"/>
    </row>
    <row r="30" spans="1:4" x14ac:dyDescent="0.2">
      <c r="A30" s="32" t="s">
        <v>51</v>
      </c>
      <c r="B30" s="24"/>
      <c r="C30" s="5">
        <v>-251806</v>
      </c>
      <c r="D30" s="5">
        <v>-1933283</v>
      </c>
    </row>
    <row r="31" spans="1:4" x14ac:dyDescent="0.2">
      <c r="A31" s="32"/>
      <c r="B31" s="24"/>
      <c r="C31" s="148"/>
      <c r="D31" s="5"/>
    </row>
    <row r="32" spans="1:4" x14ac:dyDescent="0.2">
      <c r="A32" s="18" t="s">
        <v>120</v>
      </c>
      <c r="B32" s="23"/>
      <c r="C32" s="146">
        <f>SUM(C28:C30)</f>
        <v>-10176583</v>
      </c>
      <c r="D32" s="146">
        <f>SUM(D28:D30)</f>
        <v>6111871</v>
      </c>
    </row>
    <row r="33" spans="1:5" x14ac:dyDescent="0.2">
      <c r="B33" s="24"/>
      <c r="C33" s="149"/>
      <c r="D33" s="149"/>
    </row>
    <row r="34" spans="1:5" x14ac:dyDescent="0.2">
      <c r="A34" s="67" t="s">
        <v>52</v>
      </c>
      <c r="B34" s="23"/>
      <c r="C34" s="150"/>
      <c r="D34" s="150"/>
    </row>
    <row r="35" spans="1:5" x14ac:dyDescent="0.2">
      <c r="A35" s="68" t="s">
        <v>53</v>
      </c>
      <c r="B35" s="24"/>
      <c r="C35" s="148"/>
      <c r="D35" s="148"/>
    </row>
    <row r="36" spans="1:5" x14ac:dyDescent="0.2">
      <c r="A36" s="25" t="s">
        <v>54</v>
      </c>
      <c r="B36" s="24"/>
      <c r="C36" s="151">
        <v>165415</v>
      </c>
      <c r="D36" s="142">
        <v>131854</v>
      </c>
    </row>
    <row r="37" spans="1:5" x14ac:dyDescent="0.2">
      <c r="A37" s="25"/>
      <c r="B37" s="24"/>
      <c r="C37" s="151"/>
      <c r="D37" s="151"/>
    </row>
    <row r="38" spans="1:5" x14ac:dyDescent="0.2">
      <c r="A38" s="25"/>
      <c r="B38" s="24"/>
      <c r="C38" s="151"/>
      <c r="D38" s="151"/>
    </row>
    <row r="39" spans="1:5" x14ac:dyDescent="0.2">
      <c r="A39" s="68" t="s">
        <v>85</v>
      </c>
      <c r="B39" s="24"/>
      <c r="C39" s="151"/>
      <c r="D39" s="151"/>
    </row>
    <row r="40" spans="1:5" x14ac:dyDescent="0.2">
      <c r="A40" s="25" t="s">
        <v>2</v>
      </c>
      <c r="B40" s="24"/>
      <c r="C40" s="151">
        <v>0</v>
      </c>
      <c r="D40" s="151">
        <v>0</v>
      </c>
      <c r="E40" s="26"/>
    </row>
    <row r="41" spans="1:5" x14ac:dyDescent="0.2">
      <c r="A41" s="25" t="s">
        <v>86</v>
      </c>
      <c r="B41" s="24"/>
      <c r="C41" s="151">
        <v>0</v>
      </c>
      <c r="D41" s="151">
        <v>0</v>
      </c>
      <c r="E41" s="26"/>
    </row>
    <row r="42" spans="1:5" x14ac:dyDescent="0.2">
      <c r="A42" s="25"/>
      <c r="B42" s="24"/>
      <c r="C42" s="151"/>
      <c r="D42" s="151"/>
    </row>
    <row r="43" spans="1:5" x14ac:dyDescent="0.2">
      <c r="A43" s="18" t="s">
        <v>87</v>
      </c>
      <c r="B43" s="23"/>
      <c r="C43" s="146">
        <f>SUM(C36:C42)</f>
        <v>165415</v>
      </c>
      <c r="D43" s="146">
        <f>SUM(D36:D42)</f>
        <v>131854</v>
      </c>
    </row>
    <row r="44" spans="1:5" x14ac:dyDescent="0.2">
      <c r="B44" s="24"/>
      <c r="C44" s="151"/>
      <c r="D44" s="151"/>
    </row>
    <row r="45" spans="1:5" x14ac:dyDescent="0.2">
      <c r="A45" s="18" t="s">
        <v>88</v>
      </c>
      <c r="B45" s="24"/>
      <c r="C45" s="146">
        <f>C32+C43</f>
        <v>-10011168</v>
      </c>
      <c r="D45" s="146">
        <f>D32+D43</f>
        <v>6243725</v>
      </c>
    </row>
    <row r="46" spans="1:5" x14ac:dyDescent="0.2">
      <c r="B46" s="24"/>
      <c r="C46" s="151"/>
      <c r="D46" s="151"/>
    </row>
    <row r="47" spans="1:5" x14ac:dyDescent="0.2">
      <c r="A47" s="18" t="s">
        <v>124</v>
      </c>
      <c r="B47" s="24"/>
      <c r="C47" s="151"/>
      <c r="D47" s="151"/>
    </row>
    <row r="48" spans="1:5" x14ac:dyDescent="0.2">
      <c r="A48" s="42" t="s">
        <v>90</v>
      </c>
      <c r="B48" s="24"/>
      <c r="C48" s="151">
        <v>-7209014</v>
      </c>
      <c r="D48" s="151">
        <v>2879736</v>
      </c>
    </row>
    <row r="49" spans="1:4" x14ac:dyDescent="0.2">
      <c r="A49" s="42" t="s">
        <v>89</v>
      </c>
      <c r="B49" s="24"/>
      <c r="C49" s="151">
        <v>-2967569</v>
      </c>
      <c r="D49" s="151">
        <v>3232135</v>
      </c>
    </row>
    <row r="50" spans="1:4" x14ac:dyDescent="0.2">
      <c r="B50" s="24"/>
      <c r="C50" s="152">
        <f>SUM(C48:C49)</f>
        <v>-10176583</v>
      </c>
      <c r="D50" s="152">
        <f>SUM(D48:D49)</f>
        <v>6111871</v>
      </c>
    </row>
    <row r="51" spans="1:4" x14ac:dyDescent="0.2">
      <c r="B51" s="24"/>
      <c r="C51" s="151">
        <f>C50-C32</f>
        <v>0</v>
      </c>
      <c r="D51" s="151">
        <f>D50-D32</f>
        <v>0</v>
      </c>
    </row>
    <row r="52" spans="1:4" x14ac:dyDescent="0.2">
      <c r="A52" s="27" t="s">
        <v>91</v>
      </c>
      <c r="B52" s="24"/>
      <c r="C52" s="151"/>
      <c r="D52" s="151"/>
    </row>
    <row r="53" spans="1:4" x14ac:dyDescent="0.2">
      <c r="A53" s="42" t="s">
        <v>90</v>
      </c>
      <c r="B53" s="24"/>
      <c r="C53" s="151">
        <v>-7109765</v>
      </c>
      <c r="D53" s="151">
        <v>2958848</v>
      </c>
    </row>
    <row r="54" spans="1:4" x14ac:dyDescent="0.2">
      <c r="A54" s="42" t="s">
        <v>89</v>
      </c>
      <c r="B54" s="24"/>
      <c r="C54" s="151">
        <v>-2901403</v>
      </c>
      <c r="D54" s="151">
        <v>3284877</v>
      </c>
    </row>
    <row r="55" spans="1:4" x14ac:dyDescent="0.2">
      <c r="B55" s="24"/>
      <c r="C55" s="152">
        <f>SUM(C53:C54)</f>
        <v>-10011168</v>
      </c>
      <c r="D55" s="152">
        <f>SUM(D53:D54)</f>
        <v>6243725</v>
      </c>
    </row>
    <row r="56" spans="1:4" x14ac:dyDescent="0.2">
      <c r="A56" s="18"/>
      <c r="B56" s="23"/>
      <c r="C56" s="151">
        <f>C55-C45</f>
        <v>0</v>
      </c>
      <c r="D56" s="151">
        <f>D55-D45</f>
        <v>0</v>
      </c>
    </row>
    <row r="57" spans="1:4" x14ac:dyDescent="0.2">
      <c r="A57" s="18"/>
      <c r="B57" s="23"/>
      <c r="C57" s="151"/>
      <c r="D57" s="151"/>
    </row>
    <row r="58" spans="1:4" x14ac:dyDescent="0.2">
      <c r="A58" s="32" t="s">
        <v>55</v>
      </c>
      <c r="B58" s="24"/>
      <c r="C58" s="153">
        <v>-2.9000000000000001E-2</v>
      </c>
      <c r="D58" s="153">
        <v>1.2E-2</v>
      </c>
    </row>
    <row r="59" spans="1:4" x14ac:dyDescent="0.2">
      <c r="C59" s="143"/>
      <c r="D59" s="143"/>
    </row>
  </sheetData>
  <mergeCells count="1">
    <mergeCell ref="C8:D8"/>
  </mergeCells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73"/>
  <sheetViews>
    <sheetView showGridLines="0" zoomScaleNormal="100" workbookViewId="0">
      <pane ySplit="8" topLeftCell="A40" activePane="bottomLeft" state="frozen"/>
      <selection pane="bottomLeft" activeCell="C52" sqref="C52:C58"/>
    </sheetView>
  </sheetViews>
  <sheetFormatPr defaultColWidth="8.6640625" defaultRowHeight="14.4" x14ac:dyDescent="0.3"/>
  <cols>
    <col min="1" max="1" width="45.88671875" style="15" customWidth="1"/>
    <col min="2" max="2" width="2.44140625" style="37" customWidth="1"/>
    <col min="3" max="3" width="19.6640625" style="16" customWidth="1"/>
    <col min="4" max="4" width="16" style="37" bestFit="1" customWidth="1"/>
    <col min="6" max="16384" width="8.6640625" style="37"/>
  </cols>
  <sheetData>
    <row r="1" spans="1:10" x14ac:dyDescent="0.3">
      <c r="A1" s="27" t="s">
        <v>127</v>
      </c>
      <c r="C1" s="13"/>
    </row>
    <row r="2" spans="1:10" x14ac:dyDescent="0.3">
      <c r="A2" s="14" t="s">
        <v>3</v>
      </c>
      <c r="C2" s="13"/>
    </row>
    <row r="3" spans="1:10" x14ac:dyDescent="0.3">
      <c r="A3" s="14"/>
      <c r="C3" s="13"/>
    </row>
    <row r="4" spans="1:10" x14ac:dyDescent="0.3">
      <c r="B4" s="44" t="s">
        <v>149</v>
      </c>
      <c r="C4" s="17"/>
    </row>
    <row r="5" spans="1:10" x14ac:dyDescent="0.3">
      <c r="B5" s="42" t="s">
        <v>177</v>
      </c>
      <c r="C5" s="13"/>
    </row>
    <row r="6" spans="1:10" x14ac:dyDescent="0.3">
      <c r="B6" s="45"/>
      <c r="C6" s="13"/>
    </row>
    <row r="7" spans="1:10" x14ac:dyDescent="0.3">
      <c r="A7" s="20"/>
      <c r="C7" s="41"/>
      <c r="D7" s="41"/>
    </row>
    <row r="8" spans="1:10" x14ac:dyDescent="0.3">
      <c r="A8" s="20"/>
      <c r="B8" s="18"/>
      <c r="C8" s="70" t="s">
        <v>178</v>
      </c>
      <c r="D8" s="70" t="s">
        <v>129</v>
      </c>
    </row>
    <row r="9" spans="1:10" ht="20.399999999999999" x14ac:dyDescent="0.3">
      <c r="A9" s="20"/>
      <c r="B9" s="18"/>
      <c r="C9" s="101" t="s">
        <v>154</v>
      </c>
      <c r="D9" s="101" t="s">
        <v>155</v>
      </c>
    </row>
    <row r="10" spans="1:10" s="43" customFormat="1" ht="10.199999999999999" x14ac:dyDescent="0.2">
      <c r="A10" s="18" t="s">
        <v>4</v>
      </c>
      <c r="B10" s="18"/>
      <c r="C10" s="94"/>
      <c r="D10" s="93"/>
      <c r="H10" s="12"/>
      <c r="I10" s="29"/>
      <c r="J10" s="29"/>
    </row>
    <row r="11" spans="1:10" s="43" customFormat="1" ht="10.199999999999999" x14ac:dyDescent="0.2">
      <c r="A11" s="18" t="s">
        <v>5</v>
      </c>
      <c r="B11" s="24"/>
      <c r="C11" s="32"/>
      <c r="D11" s="29"/>
      <c r="H11" s="12"/>
      <c r="I11" s="29"/>
      <c r="J11" s="29"/>
    </row>
    <row r="12" spans="1:10" s="43" customFormat="1" ht="10.199999999999999" x14ac:dyDescent="0.2">
      <c r="A12" s="32" t="s">
        <v>6</v>
      </c>
      <c r="B12" s="24"/>
      <c r="C12" s="3">
        <v>94134182</v>
      </c>
      <c r="D12" s="3">
        <v>94134182</v>
      </c>
      <c r="H12" s="29"/>
      <c r="I12" s="69"/>
      <c r="J12" s="69"/>
    </row>
    <row r="13" spans="1:10" s="43" customFormat="1" ht="10.199999999999999" x14ac:dyDescent="0.2">
      <c r="A13" s="32" t="s">
        <v>156</v>
      </c>
      <c r="B13" s="24"/>
      <c r="C13" s="3">
        <v>114065234</v>
      </c>
      <c r="D13" s="3">
        <v>117388500</v>
      </c>
      <c r="H13" s="29"/>
      <c r="I13" s="69"/>
      <c r="J13" s="69"/>
    </row>
    <row r="14" spans="1:10" s="43" customFormat="1" ht="10.199999999999999" x14ac:dyDescent="0.2">
      <c r="A14" s="32" t="s">
        <v>7</v>
      </c>
      <c r="B14" s="24"/>
      <c r="C14" s="3">
        <v>247192241</v>
      </c>
      <c r="D14" s="3">
        <v>238928232</v>
      </c>
      <c r="H14" s="29"/>
      <c r="I14" s="69"/>
      <c r="J14" s="69"/>
    </row>
    <row r="15" spans="1:10" s="43" customFormat="1" ht="10.199999999999999" x14ac:dyDescent="0.2">
      <c r="A15" s="32" t="s">
        <v>8</v>
      </c>
      <c r="B15" s="24"/>
      <c r="C15" s="3">
        <v>16487640</v>
      </c>
      <c r="D15" s="3">
        <v>11087779</v>
      </c>
      <c r="H15" s="29"/>
      <c r="I15" s="69"/>
      <c r="J15" s="69"/>
    </row>
    <row r="16" spans="1:10" s="43" customFormat="1" ht="10.199999999999999" x14ac:dyDescent="0.2">
      <c r="A16" s="32" t="s">
        <v>179</v>
      </c>
      <c r="B16" s="24"/>
      <c r="C16" s="3">
        <v>6473754</v>
      </c>
      <c r="D16" s="3">
        <v>0</v>
      </c>
      <c r="H16" s="104"/>
      <c r="I16" s="69"/>
      <c r="J16" s="69"/>
    </row>
    <row r="17" spans="1:10" s="43" customFormat="1" ht="10.8" thickBot="1" x14ac:dyDescent="0.25">
      <c r="A17" s="32" t="s">
        <v>9</v>
      </c>
      <c r="B17" s="24"/>
      <c r="C17" s="3">
        <v>1503335</v>
      </c>
      <c r="D17" s="3">
        <v>722785</v>
      </c>
      <c r="H17" s="29"/>
      <c r="I17" s="69"/>
      <c r="J17" s="69"/>
    </row>
    <row r="18" spans="1:10" s="43" customFormat="1" ht="10.8" thickBot="1" x14ac:dyDescent="0.25">
      <c r="A18" s="18" t="s">
        <v>10</v>
      </c>
      <c r="B18" s="24"/>
      <c r="C18" s="48">
        <f>SUM(C12:C17)</f>
        <v>479856386</v>
      </c>
      <c r="D18" s="48">
        <f>SUM(D12:D17)</f>
        <v>462261478</v>
      </c>
      <c r="H18" s="12"/>
      <c r="I18" s="69"/>
      <c r="J18" s="69"/>
    </row>
    <row r="19" spans="1:10" s="43" customFormat="1" ht="10.199999999999999" x14ac:dyDescent="0.2">
      <c r="A19" s="29"/>
      <c r="B19" s="24"/>
      <c r="C19" s="49"/>
      <c r="D19" s="49"/>
      <c r="H19" s="12"/>
      <c r="I19" s="29"/>
      <c r="J19" s="29"/>
    </row>
    <row r="20" spans="1:10" s="43" customFormat="1" ht="10.199999999999999" x14ac:dyDescent="0.2">
      <c r="A20" s="18" t="s">
        <v>11</v>
      </c>
      <c r="B20" s="24"/>
      <c r="C20" s="50"/>
      <c r="D20" s="50"/>
      <c r="H20" s="29"/>
      <c r="I20" s="69"/>
      <c r="J20" s="69"/>
    </row>
    <row r="21" spans="1:10" s="43" customFormat="1" ht="10.199999999999999" x14ac:dyDescent="0.2">
      <c r="A21" s="29" t="s">
        <v>12</v>
      </c>
      <c r="B21" s="24"/>
      <c r="C21" s="47">
        <v>94262969</v>
      </c>
      <c r="D21" s="47">
        <v>113373491</v>
      </c>
      <c r="F21" s="32"/>
      <c r="H21" s="29"/>
      <c r="I21" s="69"/>
      <c r="J21" s="69"/>
    </row>
    <row r="22" spans="1:10" s="43" customFormat="1" ht="10.199999999999999" x14ac:dyDescent="0.2">
      <c r="A22" s="29" t="s">
        <v>13</v>
      </c>
      <c r="B22" s="24"/>
      <c r="C22" s="47">
        <v>120174911</v>
      </c>
      <c r="D22" s="47">
        <v>93823107</v>
      </c>
      <c r="F22" s="32"/>
      <c r="H22" s="29"/>
      <c r="I22" s="69"/>
      <c r="J22" s="69"/>
    </row>
    <row r="23" spans="1:10" s="43" customFormat="1" ht="10.199999999999999" x14ac:dyDescent="0.2">
      <c r="A23" s="29" t="s">
        <v>14</v>
      </c>
      <c r="B23" s="24"/>
      <c r="C23" s="47">
        <v>7268465</v>
      </c>
      <c r="D23" s="47">
        <v>12885757</v>
      </c>
      <c r="F23" s="32"/>
      <c r="H23" s="29"/>
      <c r="I23" s="69"/>
      <c r="J23" s="69"/>
    </row>
    <row r="24" spans="1:10" s="43" customFormat="1" ht="10.199999999999999" x14ac:dyDescent="0.2">
      <c r="A24" s="29" t="s">
        <v>15</v>
      </c>
      <c r="B24" s="23"/>
      <c r="C24" s="47">
        <v>2256195</v>
      </c>
      <c r="D24" s="47">
        <v>1415056</v>
      </c>
      <c r="F24" s="32"/>
      <c r="H24" s="29"/>
      <c r="I24" s="29"/>
      <c r="J24" s="69"/>
    </row>
    <row r="25" spans="1:10" s="43" customFormat="1" ht="10.8" thickBot="1" x14ac:dyDescent="0.25">
      <c r="A25" s="29" t="s">
        <v>16</v>
      </c>
      <c r="B25" s="24"/>
      <c r="C25" s="47">
        <v>24450342</v>
      </c>
      <c r="D25" s="47">
        <v>33335995</v>
      </c>
      <c r="F25" s="32"/>
      <c r="H25" s="12"/>
      <c r="I25" s="69"/>
      <c r="J25" s="69"/>
    </row>
    <row r="26" spans="1:10" s="43" customFormat="1" ht="10.8" thickBot="1" x14ac:dyDescent="0.25">
      <c r="A26" s="18" t="s">
        <v>17</v>
      </c>
      <c r="B26" s="24"/>
      <c r="C26" s="51">
        <f>SUM(C21:C25)</f>
        <v>248412882</v>
      </c>
      <c r="D26" s="51">
        <f>SUM(D21:D25)</f>
        <v>254833406</v>
      </c>
      <c r="H26" s="12"/>
      <c r="I26" s="69"/>
      <c r="J26" s="69"/>
    </row>
    <row r="27" spans="1:10" s="43" customFormat="1" ht="10.8" thickBot="1" x14ac:dyDescent="0.25">
      <c r="A27" s="29"/>
      <c r="B27" s="23"/>
      <c r="C27" s="52"/>
      <c r="D27" s="53"/>
      <c r="H27" s="12"/>
      <c r="I27" s="29"/>
      <c r="J27" s="29"/>
    </row>
    <row r="28" spans="1:10" s="43" customFormat="1" ht="10.8" thickBot="1" x14ac:dyDescent="0.25">
      <c r="A28" s="18" t="s">
        <v>18</v>
      </c>
      <c r="B28" s="23"/>
      <c r="C28" s="54">
        <f>C26+C18</f>
        <v>728269268</v>
      </c>
      <c r="D28" s="54">
        <f>D26+D18</f>
        <v>717094884</v>
      </c>
      <c r="H28" s="12"/>
      <c r="I28" s="29"/>
      <c r="J28" s="29"/>
    </row>
    <row r="29" spans="1:10" s="43" customFormat="1" ht="10.8" thickTop="1" x14ac:dyDescent="0.2">
      <c r="A29" s="29"/>
      <c r="B29" s="24"/>
      <c r="C29" s="55"/>
      <c r="D29" s="55"/>
      <c r="H29" s="29"/>
      <c r="I29" s="69"/>
      <c r="J29" s="69"/>
    </row>
    <row r="30" spans="1:10" s="43" customFormat="1" ht="10.199999999999999" x14ac:dyDescent="0.2">
      <c r="A30" s="18" t="s">
        <v>19</v>
      </c>
      <c r="B30" s="23"/>
      <c r="C30" s="50"/>
      <c r="D30" s="50"/>
      <c r="H30" s="29"/>
      <c r="I30" s="29"/>
      <c r="J30" s="29"/>
    </row>
    <row r="31" spans="1:10" s="43" customFormat="1" ht="10.199999999999999" x14ac:dyDescent="0.2">
      <c r="A31" s="18" t="s">
        <v>20</v>
      </c>
      <c r="B31" s="24"/>
      <c r="C31" s="50"/>
      <c r="D31" s="50"/>
      <c r="H31" s="29"/>
      <c r="I31" s="69"/>
      <c r="J31" s="69"/>
    </row>
    <row r="32" spans="1:10" s="43" customFormat="1" ht="10.199999999999999" x14ac:dyDescent="0.2">
      <c r="A32" s="32" t="s">
        <v>21</v>
      </c>
      <c r="B32" s="24"/>
      <c r="C32" s="3">
        <v>248672220</v>
      </c>
      <c r="D32" s="3">
        <v>248672220</v>
      </c>
      <c r="F32" s="32"/>
      <c r="H32" s="29"/>
      <c r="I32" s="69"/>
      <c r="J32" s="69"/>
    </row>
    <row r="33" spans="1:10" s="43" customFormat="1" ht="10.199999999999999" x14ac:dyDescent="0.2">
      <c r="A33" s="29" t="s">
        <v>22</v>
      </c>
      <c r="B33" s="23"/>
      <c r="C33" s="3">
        <v>44</v>
      </c>
      <c r="D33" s="3">
        <v>44</v>
      </c>
      <c r="F33" s="32"/>
      <c r="H33" s="29"/>
      <c r="I33" s="69"/>
      <c r="J33" s="69"/>
    </row>
    <row r="34" spans="1:10" s="43" customFormat="1" ht="10.199999999999999" x14ac:dyDescent="0.2">
      <c r="A34" s="29" t="s">
        <v>23</v>
      </c>
      <c r="B34" s="23"/>
      <c r="C34" s="3">
        <v>18822243</v>
      </c>
      <c r="D34" s="3">
        <v>18822243</v>
      </c>
      <c r="F34" s="32"/>
      <c r="H34" s="29"/>
      <c r="I34" s="69"/>
      <c r="J34" s="69"/>
    </row>
    <row r="35" spans="1:10" s="43" customFormat="1" ht="10.199999999999999" x14ac:dyDescent="0.2">
      <c r="A35" s="43" t="s">
        <v>24</v>
      </c>
      <c r="B35" s="24"/>
      <c r="C35" s="3">
        <v>434121</v>
      </c>
      <c r="D35" s="3">
        <v>334872</v>
      </c>
      <c r="H35" s="12"/>
      <c r="I35" s="69"/>
      <c r="J35" s="69"/>
    </row>
    <row r="36" spans="1:10" s="43" customFormat="1" ht="10.8" thickBot="1" x14ac:dyDescent="0.25">
      <c r="A36" s="29" t="s">
        <v>25</v>
      </c>
      <c r="B36" s="24"/>
      <c r="C36" s="3">
        <v>-64272981</v>
      </c>
      <c r="D36" s="3">
        <v>-57063967</v>
      </c>
      <c r="F36" s="32"/>
      <c r="H36" s="12"/>
      <c r="I36" s="29"/>
      <c r="J36" s="29"/>
    </row>
    <row r="37" spans="1:10" s="43" customFormat="1" ht="10.8" thickBot="1" x14ac:dyDescent="0.25">
      <c r="A37" s="18" t="s">
        <v>26</v>
      </c>
      <c r="B37" s="24"/>
      <c r="C37" s="51">
        <f>SUM(C32:C36)</f>
        <v>203655647</v>
      </c>
      <c r="D37" s="51">
        <f>SUM(D32:D36)</f>
        <v>210765412</v>
      </c>
      <c r="H37" s="29"/>
      <c r="I37" s="69"/>
      <c r="J37" s="69"/>
    </row>
    <row r="38" spans="1:10" s="43" customFormat="1" ht="10.199999999999999" x14ac:dyDescent="0.2">
      <c r="A38" s="18"/>
      <c r="B38" s="24"/>
      <c r="C38" s="56"/>
      <c r="D38" s="56"/>
      <c r="H38" s="29"/>
      <c r="I38" s="69"/>
      <c r="J38" s="69"/>
    </row>
    <row r="39" spans="1:10" s="43" customFormat="1" ht="10.199999999999999" x14ac:dyDescent="0.2">
      <c r="A39" s="29" t="s">
        <v>27</v>
      </c>
      <c r="B39" s="24"/>
      <c r="C39" s="57">
        <v>19352832</v>
      </c>
      <c r="D39" s="57">
        <v>24042654</v>
      </c>
      <c r="H39" s="29"/>
      <c r="I39" s="69"/>
      <c r="J39" s="69"/>
    </row>
    <row r="40" spans="1:10" s="43" customFormat="1" ht="10.199999999999999" x14ac:dyDescent="0.2">
      <c r="A40" s="29"/>
      <c r="B40" s="24"/>
      <c r="C40" s="57"/>
      <c r="D40" s="57"/>
      <c r="H40" s="29"/>
      <c r="I40" s="69"/>
      <c r="J40" s="69"/>
    </row>
    <row r="41" spans="1:10" s="43" customFormat="1" ht="10.8" thickBot="1" x14ac:dyDescent="0.25">
      <c r="A41" s="18" t="s">
        <v>28</v>
      </c>
      <c r="B41" s="24"/>
      <c r="C41" s="58">
        <f>SUM(C37:C39)</f>
        <v>223008479</v>
      </c>
      <c r="D41" s="58">
        <f>SUM(D37:D39)</f>
        <v>234808066</v>
      </c>
      <c r="H41" s="29"/>
      <c r="I41" s="69"/>
      <c r="J41" s="69"/>
    </row>
    <row r="42" spans="1:10" s="43" customFormat="1" ht="11.55" customHeight="1" x14ac:dyDescent="0.2">
      <c r="A42" s="59"/>
      <c r="B42" s="24"/>
      <c r="C42" s="60"/>
      <c r="D42" s="60"/>
      <c r="H42" s="12"/>
      <c r="I42" s="69"/>
      <c r="J42" s="69"/>
    </row>
    <row r="43" spans="1:10" s="43" customFormat="1" ht="10.199999999999999" x14ac:dyDescent="0.2">
      <c r="A43" s="18"/>
      <c r="B43" s="23"/>
      <c r="C43" s="61"/>
      <c r="D43" s="62"/>
      <c r="H43" s="12"/>
      <c r="I43" s="29"/>
      <c r="J43" s="29"/>
    </row>
    <row r="44" spans="1:10" s="43" customFormat="1" ht="10.199999999999999" x14ac:dyDescent="0.2">
      <c r="A44" s="18" t="s">
        <v>29</v>
      </c>
      <c r="B44" s="24"/>
      <c r="C44" s="50"/>
      <c r="D44" s="63"/>
      <c r="H44" s="29"/>
      <c r="I44" s="69"/>
      <c r="J44" s="69"/>
    </row>
    <row r="45" spans="1:10" s="43" customFormat="1" ht="11.55" customHeight="1" x14ac:dyDescent="0.2">
      <c r="A45" s="32" t="s">
        <v>30</v>
      </c>
      <c r="B45" s="24"/>
      <c r="C45" s="47">
        <v>168106365</v>
      </c>
      <c r="D45" s="47">
        <v>161980142</v>
      </c>
      <c r="H45" s="29"/>
      <c r="I45" s="69"/>
      <c r="J45" s="69"/>
    </row>
    <row r="46" spans="1:10" s="43" customFormat="1" ht="11.55" customHeight="1" x14ac:dyDescent="0.2">
      <c r="A46" s="32" t="s">
        <v>31</v>
      </c>
      <c r="B46" s="24"/>
      <c r="C46" s="47">
        <v>8863889</v>
      </c>
      <c r="D46" s="47">
        <v>6016509</v>
      </c>
      <c r="F46" s="32"/>
      <c r="H46" s="29"/>
      <c r="I46" s="69"/>
      <c r="J46" s="69"/>
    </row>
    <row r="47" spans="1:10" s="43" customFormat="1" ht="11.55" customHeight="1" x14ac:dyDescent="0.2">
      <c r="A47" s="29" t="s">
        <v>32</v>
      </c>
      <c r="B47" s="24"/>
      <c r="C47" s="47">
        <v>1716567</v>
      </c>
      <c r="D47" s="47">
        <v>2003796</v>
      </c>
      <c r="H47" s="29"/>
      <c r="I47" s="69"/>
      <c r="J47" s="69"/>
    </row>
    <row r="48" spans="1:10" s="43" customFormat="1" ht="11.55" customHeight="1" thickBot="1" x14ac:dyDescent="0.25">
      <c r="A48" s="32" t="s">
        <v>33</v>
      </c>
      <c r="B48" s="24"/>
      <c r="C48" s="57">
        <v>23467518</v>
      </c>
      <c r="D48" s="57">
        <v>23982909</v>
      </c>
      <c r="H48" s="29"/>
      <c r="I48" s="69"/>
      <c r="J48" s="69"/>
    </row>
    <row r="49" spans="1:10" s="43" customFormat="1" ht="13.8" customHeight="1" thickBot="1" x14ac:dyDescent="0.25">
      <c r="A49" s="18" t="s">
        <v>34</v>
      </c>
      <c r="B49" s="24"/>
      <c r="C49" s="51">
        <f>SUM(C45:C48)</f>
        <v>202154339</v>
      </c>
      <c r="D49" s="51">
        <f>SUM(D45:D48)</f>
        <v>193983356</v>
      </c>
      <c r="H49" s="29"/>
      <c r="I49" s="69"/>
      <c r="J49" s="69"/>
    </row>
    <row r="50" spans="1:10" s="43" customFormat="1" ht="10.199999999999999" x14ac:dyDescent="0.2">
      <c r="A50" s="29"/>
      <c r="B50" s="24"/>
      <c r="C50" s="35"/>
      <c r="D50" s="35"/>
      <c r="H50" s="12"/>
      <c r="I50" s="69"/>
      <c r="J50" s="69"/>
    </row>
    <row r="51" spans="1:10" s="43" customFormat="1" ht="10.199999999999999" x14ac:dyDescent="0.2">
      <c r="A51" s="18" t="s">
        <v>35</v>
      </c>
      <c r="B51" s="24"/>
      <c r="C51" s="50"/>
      <c r="D51" s="50"/>
      <c r="H51" s="12"/>
      <c r="I51" s="69"/>
      <c r="J51" s="69"/>
    </row>
    <row r="52" spans="1:10" s="43" customFormat="1" ht="11.55" customHeight="1" x14ac:dyDescent="0.2">
      <c r="A52" s="43" t="s">
        <v>30</v>
      </c>
      <c r="B52" s="24"/>
      <c r="C52" s="47">
        <v>120766588</v>
      </c>
      <c r="D52" s="47">
        <v>126731691</v>
      </c>
      <c r="H52" s="12"/>
      <c r="I52" s="69"/>
      <c r="J52" s="69"/>
    </row>
    <row r="53" spans="1:10" s="43" customFormat="1" ht="11.55" customHeight="1" x14ac:dyDescent="0.2">
      <c r="A53" s="43" t="s">
        <v>31</v>
      </c>
      <c r="B53" s="24"/>
      <c r="C53" s="47">
        <v>4007199</v>
      </c>
      <c r="D53" s="47">
        <v>3233709</v>
      </c>
    </row>
    <row r="54" spans="1:10" s="43" customFormat="1" ht="11.55" customHeight="1" x14ac:dyDescent="0.2">
      <c r="A54" s="43" t="s">
        <v>36</v>
      </c>
      <c r="B54" s="23"/>
      <c r="C54" s="47">
        <v>38082750</v>
      </c>
      <c r="D54" s="47">
        <v>37305750</v>
      </c>
    </row>
    <row r="55" spans="1:10" s="43" customFormat="1" ht="11.55" customHeight="1" x14ac:dyDescent="0.2">
      <c r="A55" s="43" t="s">
        <v>37</v>
      </c>
      <c r="B55" s="24"/>
      <c r="C55" s="47">
        <v>128871510</v>
      </c>
      <c r="D55" s="47">
        <v>109382283</v>
      </c>
    </row>
    <row r="56" spans="1:10" s="43" customFormat="1" ht="11.55" customHeight="1" x14ac:dyDescent="0.2">
      <c r="A56" s="43" t="s">
        <v>38</v>
      </c>
      <c r="C56" s="47">
        <v>7070685</v>
      </c>
      <c r="D56" s="47">
        <v>6843919</v>
      </c>
    </row>
    <row r="57" spans="1:10" s="43" customFormat="1" ht="10.199999999999999" x14ac:dyDescent="0.2">
      <c r="A57" s="43" t="s">
        <v>39</v>
      </c>
      <c r="C57" s="47">
        <v>1960657</v>
      </c>
      <c r="D57" s="47">
        <v>1719138</v>
      </c>
    </row>
    <row r="58" spans="1:10" s="43" customFormat="1" ht="11.55" customHeight="1" thickBot="1" x14ac:dyDescent="0.25">
      <c r="A58" s="43" t="s">
        <v>32</v>
      </c>
      <c r="C58" s="47">
        <v>2347061</v>
      </c>
      <c r="D58" s="47">
        <v>3086972</v>
      </c>
    </row>
    <row r="59" spans="1:10" s="43" customFormat="1" ht="14.4" customHeight="1" thickBot="1" x14ac:dyDescent="0.25">
      <c r="A59" s="18" t="s">
        <v>40</v>
      </c>
      <c r="C59" s="51">
        <f>SUM(C52:C58)</f>
        <v>303106450</v>
      </c>
      <c r="D59" s="51">
        <f>SUM(D52:D58)</f>
        <v>288303462</v>
      </c>
    </row>
    <row r="60" spans="1:10" s="43" customFormat="1" ht="10.8" thickBot="1" x14ac:dyDescent="0.25">
      <c r="A60" s="18"/>
      <c r="C60" s="51"/>
      <c r="D60" s="51"/>
    </row>
    <row r="61" spans="1:10" s="43" customFormat="1" ht="10.8" thickBot="1" x14ac:dyDescent="0.25">
      <c r="A61" s="18" t="s">
        <v>41</v>
      </c>
      <c r="C61" s="51">
        <f>C59+C49</f>
        <v>505260789</v>
      </c>
      <c r="D61" s="51">
        <f>D59+D49</f>
        <v>482286818</v>
      </c>
    </row>
    <row r="62" spans="1:10" s="43" customFormat="1" ht="10.8" thickBot="1" x14ac:dyDescent="0.25">
      <c r="A62" s="29"/>
      <c r="C62" s="52"/>
      <c r="D62" s="52" t="s">
        <v>1</v>
      </c>
    </row>
    <row r="63" spans="1:10" s="43" customFormat="1" ht="10.8" thickBot="1" x14ac:dyDescent="0.25">
      <c r="A63" s="18" t="s">
        <v>42</v>
      </c>
      <c r="C63" s="54">
        <f>C61+C41</f>
        <v>728269268</v>
      </c>
      <c r="D63" s="54">
        <f>D61+D41</f>
        <v>717094884</v>
      </c>
    </row>
    <row r="64" spans="1:10" s="43" customFormat="1" ht="10.8" thickTop="1" x14ac:dyDescent="0.2">
      <c r="C64" s="16"/>
      <c r="D64" s="36"/>
    </row>
    <row r="65" spans="4:4" x14ac:dyDescent="0.3">
      <c r="D65" s="36"/>
    </row>
    <row r="66" spans="4:4" x14ac:dyDescent="0.3">
      <c r="D66" s="36"/>
    </row>
    <row r="67" spans="4:4" x14ac:dyDescent="0.3">
      <c r="D67" s="36"/>
    </row>
    <row r="68" spans="4:4" x14ac:dyDescent="0.3">
      <c r="D68" s="36"/>
    </row>
    <row r="69" spans="4:4" x14ac:dyDescent="0.3">
      <c r="D69" s="36"/>
    </row>
    <row r="70" spans="4:4" x14ac:dyDescent="0.3">
      <c r="D70" s="36"/>
    </row>
    <row r="71" spans="4:4" x14ac:dyDescent="0.3">
      <c r="D71" s="36"/>
    </row>
    <row r="72" spans="4:4" x14ac:dyDescent="0.3">
      <c r="D72" s="36"/>
    </row>
    <row r="73" spans="4:4" x14ac:dyDescent="0.3">
      <c r="D73" s="36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J36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29" sqref="C29:J31"/>
    </sheetView>
  </sheetViews>
  <sheetFormatPr defaultColWidth="8.6640625" defaultRowHeight="10.199999999999999" x14ac:dyDescent="0.2"/>
  <cols>
    <col min="1" max="1" width="42.88671875" style="15" bestFit="1" customWidth="1"/>
    <col min="2" max="2" width="2.44140625" style="37" bestFit="1" customWidth="1"/>
    <col min="3" max="3" width="11.6640625" style="1" customWidth="1"/>
    <col min="4" max="4" width="9.6640625" style="1" customWidth="1"/>
    <col min="5" max="5" width="10.6640625" style="1" bestFit="1" customWidth="1"/>
    <col min="6" max="6" width="17.5546875" style="1" customWidth="1"/>
    <col min="7" max="7" width="13.44140625" style="1" customWidth="1"/>
    <col min="8" max="8" width="24.21875" style="1" customWidth="1"/>
    <col min="9" max="9" width="12.44140625" style="1" bestFit="1" customWidth="1"/>
    <col min="10" max="10" width="12.6640625" style="1" customWidth="1"/>
    <col min="11" max="16384" width="8.6640625" style="37"/>
  </cols>
  <sheetData>
    <row r="1" spans="1:10" x14ac:dyDescent="0.2">
      <c r="A1" s="27" t="str">
        <f>SOFP!A1</f>
        <v>ROCA INDUSTRY HOLDINGROCK1 S.A.</v>
      </c>
    </row>
    <row r="2" spans="1:10" x14ac:dyDescent="0.2">
      <c r="A2" s="14" t="s">
        <v>3</v>
      </c>
    </row>
    <row r="4" spans="1:10" x14ac:dyDescent="0.2">
      <c r="C4" s="33" t="s">
        <v>150</v>
      </c>
      <c r="D4" s="2"/>
    </row>
    <row r="5" spans="1:10" x14ac:dyDescent="0.2">
      <c r="C5" s="42" t="s">
        <v>180</v>
      </c>
      <c r="D5" s="28"/>
    </row>
    <row r="7" spans="1:10" x14ac:dyDescent="0.2">
      <c r="C7" s="132"/>
      <c r="D7" s="132"/>
      <c r="E7" s="132"/>
      <c r="F7" s="132"/>
      <c r="G7" s="133"/>
      <c r="H7" s="46"/>
    </row>
    <row r="8" spans="1:10" ht="37.200000000000003" customHeight="1" x14ac:dyDescent="0.2">
      <c r="A8" s="19"/>
      <c r="B8" s="19"/>
      <c r="C8" s="71" t="s">
        <v>76</v>
      </c>
      <c r="D8" s="71" t="s">
        <v>77</v>
      </c>
      <c r="E8" s="71" t="s">
        <v>78</v>
      </c>
      <c r="F8" s="71" t="s">
        <v>79</v>
      </c>
      <c r="G8" s="71" t="s">
        <v>80</v>
      </c>
      <c r="H8" s="71" t="s">
        <v>81</v>
      </c>
      <c r="I8" s="71" t="s">
        <v>92</v>
      </c>
      <c r="J8" s="71" t="s">
        <v>82</v>
      </c>
    </row>
    <row r="9" spans="1:10" x14ac:dyDescent="0.2">
      <c r="C9" s="9"/>
      <c r="D9" s="10"/>
      <c r="E9" s="10"/>
      <c r="F9" s="11"/>
      <c r="G9" s="11"/>
      <c r="H9" s="9"/>
      <c r="I9" s="9"/>
      <c r="J9" s="9"/>
    </row>
    <row r="10" spans="1:10" s="95" customFormat="1" x14ac:dyDescent="0.2">
      <c r="A10" s="154" t="s">
        <v>157</v>
      </c>
      <c r="B10" s="141"/>
      <c r="C10" s="8">
        <v>176945730</v>
      </c>
      <c r="D10" s="8">
        <v>38</v>
      </c>
      <c r="E10" s="8">
        <v>16452299</v>
      </c>
      <c r="F10" s="8">
        <v>403721</v>
      </c>
      <c r="G10" s="8">
        <v>-32782295</v>
      </c>
      <c r="H10" s="8">
        <f>SUM(C10:G10)</f>
        <v>161019493</v>
      </c>
      <c r="I10" s="8">
        <v>22579427</v>
      </c>
      <c r="J10" s="8">
        <f>H10+I10</f>
        <v>183598920</v>
      </c>
    </row>
    <row r="11" spans="1:10" s="95" customFormat="1" x14ac:dyDescent="0.2">
      <c r="A11" s="155" t="s">
        <v>158</v>
      </c>
      <c r="B11" s="156"/>
      <c r="C11" s="5">
        <v>0</v>
      </c>
      <c r="D11" s="6">
        <v>0</v>
      </c>
      <c r="E11" s="6">
        <v>0</v>
      </c>
      <c r="F11" s="5">
        <v>0</v>
      </c>
      <c r="G11" s="5">
        <v>2879736</v>
      </c>
      <c r="H11" s="5">
        <f t="shared" ref="H11:H12" si="0">SUM(C11:G11)</f>
        <v>2879736</v>
      </c>
      <c r="I11" s="5">
        <v>3232135</v>
      </c>
      <c r="J11" s="5">
        <f t="shared" ref="J11:J12" si="1">H11+I11</f>
        <v>6111871</v>
      </c>
    </row>
    <row r="12" spans="1:10" s="95" customFormat="1" x14ac:dyDescent="0.2">
      <c r="A12" s="155" t="s">
        <v>52</v>
      </c>
      <c r="B12" s="156"/>
      <c r="C12" s="5">
        <v>0</v>
      </c>
      <c r="D12" s="6">
        <v>0</v>
      </c>
      <c r="E12" s="5">
        <v>0</v>
      </c>
      <c r="F12" s="5">
        <v>79112</v>
      </c>
      <c r="G12" s="5">
        <v>0</v>
      </c>
      <c r="H12" s="5">
        <f t="shared" si="0"/>
        <v>79112</v>
      </c>
      <c r="I12" s="5">
        <v>52742</v>
      </c>
      <c r="J12" s="5">
        <f t="shared" si="1"/>
        <v>131854</v>
      </c>
    </row>
    <row r="13" spans="1:10" s="95" customFormat="1" ht="10.8" thickBot="1" x14ac:dyDescent="0.25">
      <c r="A13" s="154" t="s">
        <v>159</v>
      </c>
      <c r="B13" s="156"/>
      <c r="C13" s="73">
        <f>SUM(C11:C12)</f>
        <v>0</v>
      </c>
      <c r="D13" s="74">
        <f t="shared" ref="D13:J13" si="2">SUM(D11:D12)</f>
        <v>0</v>
      </c>
      <c r="E13" s="75">
        <f t="shared" si="2"/>
        <v>0</v>
      </c>
      <c r="F13" s="75">
        <f t="shared" si="2"/>
        <v>79112</v>
      </c>
      <c r="G13" s="75">
        <f t="shared" si="2"/>
        <v>2879736</v>
      </c>
      <c r="H13" s="75">
        <f t="shared" si="2"/>
        <v>2958848</v>
      </c>
      <c r="I13" s="75">
        <f t="shared" si="2"/>
        <v>3284877</v>
      </c>
      <c r="J13" s="75">
        <f t="shared" si="2"/>
        <v>6243725</v>
      </c>
    </row>
    <row r="14" spans="1:10" s="95" customFormat="1" x14ac:dyDescent="0.2">
      <c r="A14" s="157"/>
      <c r="B14" s="156"/>
      <c r="C14" s="4"/>
      <c r="D14" s="4"/>
      <c r="E14" s="4"/>
      <c r="F14" s="4"/>
      <c r="G14" s="4"/>
      <c r="H14" s="4"/>
      <c r="I14" s="4"/>
      <c r="J14" s="4"/>
    </row>
    <row r="15" spans="1:10" s="95" customFormat="1" x14ac:dyDescent="0.2">
      <c r="A15" s="158" t="s">
        <v>74</v>
      </c>
      <c r="B15" s="141"/>
      <c r="C15" s="5"/>
      <c r="D15" s="6"/>
      <c r="E15" s="6"/>
      <c r="F15" s="5"/>
      <c r="G15" s="5"/>
      <c r="H15" s="5"/>
      <c r="I15" s="5"/>
      <c r="J15" s="5"/>
    </row>
    <row r="16" spans="1:10" s="95" customFormat="1" x14ac:dyDescent="0.2">
      <c r="A16" s="155" t="s">
        <v>160</v>
      </c>
      <c r="B16" s="141"/>
      <c r="C16" s="5">
        <v>71726490</v>
      </c>
      <c r="D16" s="6">
        <v>6</v>
      </c>
      <c r="E16" s="6">
        <v>0</v>
      </c>
      <c r="F16" s="5">
        <v>0</v>
      </c>
      <c r="G16" s="5">
        <v>0</v>
      </c>
      <c r="H16" s="5">
        <f t="shared" ref="H16" si="3">SUM(C16:G16)</f>
        <v>71726496</v>
      </c>
      <c r="I16" s="5">
        <v>0</v>
      </c>
      <c r="J16" s="5">
        <f t="shared" ref="J16:J19" si="4">H16+I16</f>
        <v>71726496</v>
      </c>
    </row>
    <row r="17" spans="1:10" s="95" customFormat="1" x14ac:dyDescent="0.2">
      <c r="A17" s="155" t="s">
        <v>181</v>
      </c>
      <c r="B17" s="141"/>
      <c r="C17" s="5"/>
      <c r="D17" s="6"/>
      <c r="E17" s="6"/>
      <c r="F17" s="5">
        <v>341120</v>
      </c>
      <c r="G17" s="5">
        <v>-341120</v>
      </c>
      <c r="H17" s="5">
        <v>0</v>
      </c>
      <c r="I17" s="5">
        <v>0</v>
      </c>
      <c r="J17" s="5">
        <v>0</v>
      </c>
    </row>
    <row r="18" spans="1:10" s="95" customFormat="1" x14ac:dyDescent="0.2">
      <c r="A18" s="155" t="s">
        <v>75</v>
      </c>
      <c r="B18" s="141"/>
      <c r="C18" s="5">
        <v>0</v>
      </c>
      <c r="D18" s="6">
        <v>0</v>
      </c>
      <c r="E18" s="6">
        <v>0</v>
      </c>
      <c r="F18" s="5">
        <v>0</v>
      </c>
      <c r="G18" s="5">
        <v>-203495</v>
      </c>
      <c r="H18" s="5">
        <f t="shared" ref="H18:H19" si="5">SUM(C18:G18)</f>
        <v>-203495</v>
      </c>
      <c r="I18" s="5">
        <v>0</v>
      </c>
      <c r="J18" s="5">
        <f t="shared" si="4"/>
        <v>-203495</v>
      </c>
    </row>
    <row r="19" spans="1:10" s="95" customFormat="1" x14ac:dyDescent="0.2">
      <c r="A19" s="155" t="s">
        <v>93</v>
      </c>
      <c r="B19" s="141"/>
      <c r="C19" s="5">
        <v>0</v>
      </c>
      <c r="D19" s="6">
        <v>0</v>
      </c>
      <c r="E19" s="6">
        <v>0</v>
      </c>
      <c r="F19" s="5">
        <v>0</v>
      </c>
      <c r="G19" s="5">
        <v>0</v>
      </c>
      <c r="H19" s="5">
        <f t="shared" si="5"/>
        <v>0</v>
      </c>
      <c r="I19" s="5">
        <v>10338618</v>
      </c>
      <c r="J19" s="5">
        <f t="shared" si="4"/>
        <v>10338618</v>
      </c>
    </row>
    <row r="20" spans="1:10" s="95" customFormat="1" ht="21" thickBot="1" x14ac:dyDescent="0.25">
      <c r="A20" s="158" t="s">
        <v>182</v>
      </c>
      <c r="B20" s="141"/>
      <c r="C20" s="75">
        <f>C10+C13+SUM(C16:C19)</f>
        <v>248672220</v>
      </c>
      <c r="D20" s="75">
        <f t="shared" ref="D20:J20" si="6">D10+D13+SUM(D16:D19)</f>
        <v>44</v>
      </c>
      <c r="E20" s="75">
        <f t="shared" si="6"/>
        <v>16452299</v>
      </c>
      <c r="F20" s="75">
        <f t="shared" si="6"/>
        <v>823953</v>
      </c>
      <c r="G20" s="75">
        <f t="shared" si="6"/>
        <v>-30447174</v>
      </c>
      <c r="H20" s="75">
        <f t="shared" si="6"/>
        <v>235501342</v>
      </c>
      <c r="I20" s="75">
        <f t="shared" si="6"/>
        <v>36202922</v>
      </c>
      <c r="J20" s="75">
        <f t="shared" si="6"/>
        <v>271704264</v>
      </c>
    </row>
    <row r="21" spans="1:10" s="95" customFormat="1" x14ac:dyDescent="0.2">
      <c r="A21" s="159"/>
      <c r="C21" s="72"/>
      <c r="D21" s="72"/>
      <c r="E21" s="72"/>
      <c r="F21" s="72"/>
      <c r="G21" s="72"/>
      <c r="H21" s="72"/>
      <c r="I21" s="72"/>
      <c r="J21" s="72"/>
    </row>
    <row r="22" spans="1:10" s="95" customFormat="1" ht="10.8" thickBot="1" x14ac:dyDescent="0.25">
      <c r="A22" s="154" t="s">
        <v>161</v>
      </c>
      <c r="B22" s="141"/>
      <c r="C22" s="75">
        <v>248672220</v>
      </c>
      <c r="D22" s="75">
        <v>44</v>
      </c>
      <c r="E22" s="75">
        <v>18822243</v>
      </c>
      <c r="F22" s="75">
        <v>334872</v>
      </c>
      <c r="G22" s="75">
        <v>-57063967</v>
      </c>
      <c r="H22" s="75">
        <f>SUM(C22:G22)</f>
        <v>210765412</v>
      </c>
      <c r="I22" s="75">
        <v>24042654</v>
      </c>
      <c r="J22" s="75">
        <f>H22+I22</f>
        <v>234808066</v>
      </c>
    </row>
    <row r="23" spans="1:10" s="95" customFormat="1" x14ac:dyDescent="0.2">
      <c r="A23" s="155" t="s">
        <v>158</v>
      </c>
      <c r="B23" s="156"/>
      <c r="C23" s="5">
        <v>0</v>
      </c>
      <c r="D23" s="6">
        <v>0</v>
      </c>
      <c r="E23" s="6">
        <v>0</v>
      </c>
      <c r="F23" s="5">
        <v>0</v>
      </c>
      <c r="G23" s="5">
        <v>-7209014</v>
      </c>
      <c r="H23" s="5">
        <f t="shared" ref="H23:H24" si="7">SUM(C23:G23)</f>
        <v>-7209014</v>
      </c>
      <c r="I23" s="5">
        <v>-2967569</v>
      </c>
      <c r="J23" s="5">
        <f t="shared" ref="J23:J24" si="8">H23+I23</f>
        <v>-10176583</v>
      </c>
    </row>
    <row r="24" spans="1:10" s="95" customFormat="1" x14ac:dyDescent="0.2">
      <c r="A24" s="155" t="s">
        <v>52</v>
      </c>
      <c r="B24" s="156"/>
      <c r="C24" s="5">
        <v>0</v>
      </c>
      <c r="D24" s="6">
        <v>0</v>
      </c>
      <c r="E24" s="6">
        <v>0</v>
      </c>
      <c r="F24" s="5">
        <v>99249</v>
      </c>
      <c r="G24" s="5">
        <v>0</v>
      </c>
      <c r="H24" s="5">
        <f t="shared" si="7"/>
        <v>99249</v>
      </c>
      <c r="I24" s="5">
        <v>66166</v>
      </c>
      <c r="J24" s="5">
        <f t="shared" si="8"/>
        <v>165415</v>
      </c>
    </row>
    <row r="25" spans="1:10" s="95" customFormat="1" x14ac:dyDescent="0.2">
      <c r="A25" s="154" t="s">
        <v>159</v>
      </c>
      <c r="B25" s="156"/>
      <c r="C25" s="7">
        <f>SUM(C23:C24)</f>
        <v>0</v>
      </c>
      <c r="D25" s="39">
        <f t="shared" ref="D25:J25" si="9">SUM(D23:D24)</f>
        <v>0</v>
      </c>
      <c r="E25" s="38">
        <f t="shared" si="9"/>
        <v>0</v>
      </c>
      <c r="F25" s="38">
        <f t="shared" si="9"/>
        <v>99249</v>
      </c>
      <c r="G25" s="38">
        <f t="shared" si="9"/>
        <v>-7209014</v>
      </c>
      <c r="H25" s="38">
        <f t="shared" si="9"/>
        <v>-7109765</v>
      </c>
      <c r="I25" s="38">
        <f t="shared" si="9"/>
        <v>-2901403</v>
      </c>
      <c r="J25" s="38">
        <f t="shared" si="9"/>
        <v>-10011168</v>
      </c>
    </row>
    <row r="26" spans="1:10" s="95" customFormat="1" x14ac:dyDescent="0.2">
      <c r="A26" s="157"/>
      <c r="B26" s="156"/>
      <c r="C26" s="4"/>
      <c r="D26" s="4"/>
      <c r="E26" s="4"/>
      <c r="F26" s="4"/>
      <c r="G26" s="4"/>
      <c r="H26" s="4"/>
      <c r="I26" s="4"/>
      <c r="J26" s="4"/>
    </row>
    <row r="27" spans="1:10" s="148" customFormat="1" x14ac:dyDescent="0.2">
      <c r="A27" s="157" t="s">
        <v>130</v>
      </c>
      <c r="B27" s="141"/>
      <c r="C27" s="5"/>
      <c r="D27" s="5"/>
      <c r="E27" s="5"/>
      <c r="F27" s="5"/>
      <c r="G27" s="5"/>
      <c r="H27" s="5"/>
      <c r="I27" s="5"/>
      <c r="J27" s="5"/>
    </row>
    <row r="28" spans="1:10" s="148" customFormat="1" x14ac:dyDescent="0.2">
      <c r="A28" s="155" t="s">
        <v>160</v>
      </c>
      <c r="B28" s="141"/>
      <c r="C28" s="5">
        <v>0</v>
      </c>
      <c r="D28" s="5">
        <v>0</v>
      </c>
      <c r="E28" s="6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s="148" customFormat="1" x14ac:dyDescent="0.2">
      <c r="A29" s="155" t="s">
        <v>184</v>
      </c>
      <c r="B29" s="141"/>
      <c r="C29" s="5">
        <v>0</v>
      </c>
      <c r="D29" s="5">
        <v>0</v>
      </c>
      <c r="E29" s="6">
        <v>0</v>
      </c>
      <c r="F29" s="5">
        <v>0</v>
      </c>
      <c r="G29" s="5">
        <v>0</v>
      </c>
      <c r="H29" s="5">
        <v>0</v>
      </c>
      <c r="I29" s="5">
        <v>-1788449</v>
      </c>
      <c r="J29" s="5">
        <v>-1788449</v>
      </c>
    </row>
    <row r="30" spans="1:10" s="148" customFormat="1" x14ac:dyDescent="0.2">
      <c r="A30" s="155" t="s">
        <v>75</v>
      </c>
      <c r="B30" s="141"/>
      <c r="C30" s="5">
        <v>0</v>
      </c>
      <c r="D30" s="6">
        <v>0</v>
      </c>
      <c r="E30" s="6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</row>
    <row r="31" spans="1:10" s="95" customFormat="1" x14ac:dyDescent="0.2">
      <c r="A31" s="155" t="s">
        <v>93</v>
      </c>
      <c r="B31" s="141"/>
      <c r="C31" s="5">
        <v>0</v>
      </c>
      <c r="D31" s="6">
        <v>0</v>
      </c>
      <c r="E31" s="6">
        <v>0</v>
      </c>
      <c r="F31" s="5">
        <v>0</v>
      </c>
      <c r="G31" s="5">
        <v>0</v>
      </c>
      <c r="H31" s="5">
        <v>0</v>
      </c>
      <c r="I31" s="5">
        <v>30</v>
      </c>
      <c r="J31" s="5">
        <v>30</v>
      </c>
    </row>
    <row r="32" spans="1:10" s="95" customFormat="1" ht="21" thickBot="1" x14ac:dyDescent="0.25">
      <c r="A32" s="158" t="s">
        <v>183</v>
      </c>
      <c r="B32" s="141"/>
      <c r="C32" s="75">
        <f>SUM(C22,C25,C28:C31)</f>
        <v>248672220</v>
      </c>
      <c r="D32" s="75">
        <f t="shared" ref="D32:J32" si="10">SUM(D22,D25,D28:D31)</f>
        <v>44</v>
      </c>
      <c r="E32" s="75">
        <f t="shared" si="10"/>
        <v>18822243</v>
      </c>
      <c r="F32" s="75">
        <f t="shared" si="10"/>
        <v>434121</v>
      </c>
      <c r="G32" s="75">
        <f t="shared" si="10"/>
        <v>-64272981</v>
      </c>
      <c r="H32" s="75">
        <f t="shared" si="10"/>
        <v>203655647</v>
      </c>
      <c r="I32" s="75">
        <f t="shared" si="10"/>
        <v>19352832</v>
      </c>
      <c r="J32" s="75">
        <f t="shared" si="10"/>
        <v>223008479</v>
      </c>
    </row>
    <row r="36" spans="3:10" x14ac:dyDescent="0.2">
      <c r="C36" s="37"/>
      <c r="D36" s="37"/>
      <c r="E36" s="37"/>
      <c r="F36" s="37"/>
      <c r="G36" s="37"/>
      <c r="H36" s="37"/>
      <c r="I36" s="37"/>
      <c r="J36" s="37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D57"/>
  <sheetViews>
    <sheetView showGridLines="0" zoomScaleNormal="100" workbookViewId="0">
      <pane xSplit="1" ySplit="7" topLeftCell="B26" activePane="bottomRight" state="frozen"/>
      <selection activeCell="C16" sqref="C16"/>
      <selection pane="topRight" activeCell="C16" sqref="C16"/>
      <selection pane="bottomLeft" activeCell="C16" sqref="C16"/>
      <selection pane="bottomRight" activeCell="A22" sqref="A22"/>
    </sheetView>
  </sheetViews>
  <sheetFormatPr defaultColWidth="8.6640625" defaultRowHeight="10.199999999999999" x14ac:dyDescent="0.2"/>
  <cols>
    <col min="1" max="1" width="52.5546875" style="15" customWidth="1"/>
    <col min="2" max="2" width="4.33203125" style="37" bestFit="1" customWidth="1"/>
    <col min="3" max="3" width="15.6640625" style="31" customWidth="1"/>
    <col min="4" max="4" width="18.33203125" style="31" customWidth="1"/>
    <col min="5" max="16384" width="8.6640625" style="37"/>
  </cols>
  <sheetData>
    <row r="1" spans="1:4" x14ac:dyDescent="0.2">
      <c r="A1" s="30" t="str">
        <f>SOFP!A1</f>
        <v>ROCA INDUSTRY HOLDINGROCK1 S.A.</v>
      </c>
    </row>
    <row r="2" spans="1:4" x14ac:dyDescent="0.2">
      <c r="A2" s="14" t="s">
        <v>3</v>
      </c>
    </row>
    <row r="4" spans="1:4" x14ac:dyDescent="0.2">
      <c r="B4" s="21" t="s">
        <v>151</v>
      </c>
    </row>
    <row r="5" spans="1:4" x14ac:dyDescent="0.2">
      <c r="B5" s="42" t="s">
        <v>180</v>
      </c>
    </row>
    <row r="6" spans="1:4" x14ac:dyDescent="0.2">
      <c r="C6" s="37"/>
      <c r="D6" s="37"/>
    </row>
    <row r="7" spans="1:4" ht="12.6" customHeight="1" x14ac:dyDescent="0.2">
      <c r="A7" s="20"/>
      <c r="B7" s="18"/>
      <c r="C7" s="70" t="s">
        <v>178</v>
      </c>
      <c r="D7" s="70" t="s">
        <v>185</v>
      </c>
    </row>
    <row r="8" spans="1:4" ht="20.399999999999999" x14ac:dyDescent="0.2">
      <c r="A8" s="29"/>
      <c r="B8" s="29"/>
      <c r="C8" s="101" t="s">
        <v>154</v>
      </c>
      <c r="D8" s="101" t="s">
        <v>154</v>
      </c>
    </row>
    <row r="9" spans="1:4" x14ac:dyDescent="0.2">
      <c r="A9" s="104"/>
      <c r="B9" s="104"/>
      <c r="C9" s="118"/>
      <c r="D9" s="118"/>
    </row>
    <row r="10" spans="1:4" ht="10.8" thickBot="1" x14ac:dyDescent="0.25">
      <c r="A10" s="12" t="s">
        <v>98</v>
      </c>
      <c r="B10" s="12"/>
      <c r="C10" s="81">
        <v>-9924777</v>
      </c>
      <c r="D10" s="81">
        <v>8045154</v>
      </c>
    </row>
    <row r="11" spans="1:4" ht="10.8" thickTop="1" x14ac:dyDescent="0.2">
      <c r="A11" s="91" t="s">
        <v>94</v>
      </c>
      <c r="B11" s="91"/>
      <c r="C11" s="87"/>
      <c r="D11" s="111"/>
    </row>
    <row r="12" spans="1:4" x14ac:dyDescent="0.2">
      <c r="A12" s="29" t="s">
        <v>131</v>
      </c>
      <c r="C12" s="77">
        <v>15478477</v>
      </c>
      <c r="D12" s="78">
        <v>15168257</v>
      </c>
    </row>
    <row r="13" spans="1:4" x14ac:dyDescent="0.2">
      <c r="A13" s="29" t="s">
        <v>115</v>
      </c>
      <c r="C13" s="77">
        <v>-526258</v>
      </c>
      <c r="D13" s="78">
        <v>-528175</v>
      </c>
    </row>
    <row r="14" spans="1:4" x14ac:dyDescent="0.2">
      <c r="A14" s="29" t="s">
        <v>99</v>
      </c>
      <c r="C14" s="77">
        <v>299749</v>
      </c>
      <c r="D14" s="78">
        <v>-9459</v>
      </c>
    </row>
    <row r="15" spans="1:4" x14ac:dyDescent="0.2">
      <c r="A15" s="37" t="s">
        <v>121</v>
      </c>
      <c r="C15" s="77">
        <v>195726</v>
      </c>
      <c r="D15" s="78">
        <v>-632506</v>
      </c>
    </row>
    <row r="16" spans="1:4" x14ac:dyDescent="0.2">
      <c r="A16" s="29" t="s">
        <v>100</v>
      </c>
      <c r="C16" s="77">
        <v>-28302</v>
      </c>
      <c r="D16" s="78">
        <v>-162973</v>
      </c>
    </row>
    <row r="17" spans="1:4" x14ac:dyDescent="0.2">
      <c r="A17" s="29" t="s">
        <v>101</v>
      </c>
      <c r="C17" s="77">
        <v>9666567</v>
      </c>
      <c r="D17" s="78">
        <v>11068153</v>
      </c>
    </row>
    <row r="18" spans="1:4" x14ac:dyDescent="0.2">
      <c r="A18" s="29" t="s">
        <v>102</v>
      </c>
      <c r="C18" s="77">
        <v>4499350</v>
      </c>
      <c r="D18" s="78">
        <v>83628</v>
      </c>
    </row>
    <row r="19" spans="1:4" x14ac:dyDescent="0.2">
      <c r="A19" s="29" t="s">
        <v>103</v>
      </c>
      <c r="C19" s="77">
        <v>-279343</v>
      </c>
      <c r="D19" s="78">
        <v>-129801</v>
      </c>
    </row>
    <row r="20" spans="1:4" x14ac:dyDescent="0.2">
      <c r="A20" s="29"/>
      <c r="C20" s="77"/>
      <c r="D20" s="78"/>
    </row>
    <row r="21" spans="1:4" ht="20.399999999999999" x14ac:dyDescent="0.2">
      <c r="A21" s="112" t="s">
        <v>95</v>
      </c>
      <c r="B21" s="91"/>
      <c r="C21" s="110"/>
      <c r="D21" s="111"/>
    </row>
    <row r="22" spans="1:4" x14ac:dyDescent="0.2">
      <c r="A22" s="29" t="s">
        <v>187</v>
      </c>
      <c r="C22" s="77">
        <v>-28123646</v>
      </c>
      <c r="D22" s="78">
        <v>-56059585</v>
      </c>
    </row>
    <row r="23" spans="1:4" x14ac:dyDescent="0.2">
      <c r="A23" s="113" t="s">
        <v>188</v>
      </c>
      <c r="C23" s="77">
        <v>18914796</v>
      </c>
      <c r="D23" s="78">
        <v>-766551</v>
      </c>
    </row>
    <row r="24" spans="1:4" x14ac:dyDescent="0.2">
      <c r="A24" s="29" t="s">
        <v>189</v>
      </c>
      <c r="C24" s="77">
        <v>17843242</v>
      </c>
      <c r="D24" s="78">
        <v>96160541</v>
      </c>
    </row>
    <row r="25" spans="1:4" ht="10.8" thickBot="1" x14ac:dyDescent="0.25">
      <c r="A25" s="29" t="s">
        <v>162</v>
      </c>
      <c r="C25" s="79">
        <v>-780550</v>
      </c>
      <c r="D25" s="80">
        <v>-3933</v>
      </c>
    </row>
    <row r="26" spans="1:4" ht="10.8" thickBot="1" x14ac:dyDescent="0.25">
      <c r="A26" s="12" t="s">
        <v>56</v>
      </c>
      <c r="B26" s="12"/>
      <c r="C26" s="81">
        <f>SUM(C10,C12:C19,C22:C25)</f>
        <v>27235031</v>
      </c>
      <c r="D26" s="81">
        <f>SUM(D10,D12:D19,D22:D25)</f>
        <v>72232750</v>
      </c>
    </row>
    <row r="27" spans="1:4" ht="10.8" thickTop="1" x14ac:dyDescent="0.2">
      <c r="A27" s="12"/>
      <c r="B27" s="12"/>
      <c r="C27" s="90"/>
      <c r="D27" s="114"/>
    </row>
    <row r="28" spans="1:4" ht="10.8" thickBot="1" x14ac:dyDescent="0.25">
      <c r="A28" s="29" t="s">
        <v>104</v>
      </c>
      <c r="B28" s="29"/>
      <c r="C28" s="79">
        <v>-525676</v>
      </c>
      <c r="D28" s="80">
        <v>-526112</v>
      </c>
    </row>
    <row r="29" spans="1:4" x14ac:dyDescent="0.2">
      <c r="A29" s="29"/>
      <c r="B29" s="29"/>
      <c r="C29" s="88"/>
      <c r="D29" s="89"/>
    </row>
    <row r="30" spans="1:4" ht="10.8" thickBot="1" x14ac:dyDescent="0.25">
      <c r="A30" s="12" t="s">
        <v>105</v>
      </c>
      <c r="B30" s="12"/>
      <c r="C30" s="81">
        <f>C26+C28</f>
        <v>26709355</v>
      </c>
      <c r="D30" s="81">
        <f>D26+D28</f>
        <v>71706638</v>
      </c>
    </row>
    <row r="31" spans="1:4" ht="10.8" thickTop="1" x14ac:dyDescent="0.2">
      <c r="A31" s="43"/>
      <c r="B31" s="43"/>
      <c r="C31" s="87"/>
      <c r="D31" s="78"/>
    </row>
    <row r="32" spans="1:4" x14ac:dyDescent="0.2">
      <c r="A32" s="91" t="s">
        <v>96</v>
      </c>
      <c r="B32" s="91"/>
      <c r="C32" s="87"/>
      <c r="D32" s="84"/>
    </row>
    <row r="33" spans="1:4" x14ac:dyDescent="0.2">
      <c r="A33" s="29" t="s">
        <v>117</v>
      </c>
      <c r="B33" s="29"/>
      <c r="C33" s="77">
        <v>0</v>
      </c>
      <c r="D33" s="78">
        <v>-89619600</v>
      </c>
    </row>
    <row r="34" spans="1:4" x14ac:dyDescent="0.2">
      <c r="A34" s="29" t="s">
        <v>106</v>
      </c>
      <c r="B34" s="29"/>
      <c r="C34" s="77">
        <v>-18199266</v>
      </c>
      <c r="D34" s="78">
        <v>-10871234</v>
      </c>
    </row>
    <row r="35" spans="1:4" x14ac:dyDescent="0.2">
      <c r="A35" s="29" t="s">
        <v>107</v>
      </c>
      <c r="B35" s="29"/>
      <c r="C35" s="77">
        <v>-265693</v>
      </c>
      <c r="D35" s="78">
        <v>-26560</v>
      </c>
    </row>
    <row r="36" spans="1:4" x14ac:dyDescent="0.2">
      <c r="A36" s="29" t="s">
        <v>163</v>
      </c>
      <c r="B36" s="29"/>
      <c r="C36" s="77">
        <v>-500882</v>
      </c>
      <c r="D36" s="78">
        <v>1032127</v>
      </c>
    </row>
    <row r="37" spans="1:4" x14ac:dyDescent="0.2">
      <c r="A37" s="29" t="s">
        <v>108</v>
      </c>
      <c r="B37" s="29"/>
      <c r="C37" s="77">
        <v>28302</v>
      </c>
      <c r="D37" s="78">
        <v>162973</v>
      </c>
    </row>
    <row r="38" spans="1:4" ht="10.8" thickBot="1" x14ac:dyDescent="0.25">
      <c r="A38" s="29" t="s">
        <v>109</v>
      </c>
      <c r="B38" s="29"/>
      <c r="C38" s="79">
        <v>505627</v>
      </c>
      <c r="D38" s="80">
        <v>129801</v>
      </c>
    </row>
    <row r="39" spans="1:4" ht="10.8" thickBot="1" x14ac:dyDescent="0.25">
      <c r="A39" s="12" t="s">
        <v>110</v>
      </c>
      <c r="B39" s="12"/>
      <c r="C39" s="81">
        <f>SUM(C33:C38)</f>
        <v>-18431912</v>
      </c>
      <c r="D39" s="81">
        <f>SUM(D33:D38)</f>
        <v>-99192493</v>
      </c>
    </row>
    <row r="40" spans="1:4" ht="10.8" thickTop="1" x14ac:dyDescent="0.2">
      <c r="A40" s="43"/>
      <c r="B40" s="43"/>
      <c r="C40" s="87"/>
      <c r="D40" s="78"/>
    </row>
    <row r="41" spans="1:4" x14ac:dyDescent="0.2">
      <c r="A41" s="91" t="s">
        <v>97</v>
      </c>
      <c r="B41" s="91"/>
      <c r="C41" s="87"/>
      <c r="D41" s="84"/>
    </row>
    <row r="42" spans="1:4" x14ac:dyDescent="0.2">
      <c r="A42" s="29" t="s">
        <v>118</v>
      </c>
      <c r="B42" s="29"/>
      <c r="C42" s="77">
        <v>19527298</v>
      </c>
      <c r="D42" s="78">
        <v>68471328</v>
      </c>
    </row>
    <row r="43" spans="1:4" x14ac:dyDescent="0.2">
      <c r="A43" s="29" t="s">
        <v>119</v>
      </c>
      <c r="B43" s="29"/>
      <c r="C43" s="77">
        <v>-23072310</v>
      </c>
      <c r="D43" s="78">
        <v>-43324088</v>
      </c>
    </row>
    <row r="44" spans="1:4" x14ac:dyDescent="0.2">
      <c r="A44" s="29" t="s">
        <v>111</v>
      </c>
      <c r="B44" s="29"/>
      <c r="C44" s="77">
        <v>-9182266</v>
      </c>
      <c r="D44" s="78">
        <v>-9911752</v>
      </c>
    </row>
    <row r="45" spans="1:4" x14ac:dyDescent="0.2">
      <c r="A45" s="29" t="s">
        <v>112</v>
      </c>
      <c r="B45" s="29"/>
      <c r="C45" s="77">
        <v>0</v>
      </c>
      <c r="D45" s="78">
        <v>-173306</v>
      </c>
    </row>
    <row r="46" spans="1:4" x14ac:dyDescent="0.2">
      <c r="A46" s="104" t="s">
        <v>186</v>
      </c>
      <c r="B46" s="104"/>
      <c r="C46" s="108">
        <v>-400000</v>
      </c>
      <c r="D46" s="78">
        <v>0</v>
      </c>
    </row>
    <row r="47" spans="1:4" x14ac:dyDescent="0.2">
      <c r="A47" s="29" t="s">
        <v>113</v>
      </c>
      <c r="B47" s="29"/>
      <c r="C47" s="77">
        <v>-4201233</v>
      </c>
      <c r="D47" s="78">
        <v>-2619728</v>
      </c>
    </row>
    <row r="48" spans="1:4" x14ac:dyDescent="0.2">
      <c r="A48" s="37" t="s">
        <v>122</v>
      </c>
      <c r="B48" s="29"/>
      <c r="C48" s="77">
        <v>0</v>
      </c>
      <c r="D48" s="78">
        <v>15313719</v>
      </c>
    </row>
    <row r="49" spans="1:4" x14ac:dyDescent="0.2">
      <c r="A49" s="29" t="s">
        <v>114</v>
      </c>
      <c r="B49" s="29"/>
      <c r="C49" s="115">
        <v>0</v>
      </c>
      <c r="D49" s="116">
        <v>-203495</v>
      </c>
    </row>
    <row r="50" spans="1:4" ht="10.8" thickBot="1" x14ac:dyDescent="0.25">
      <c r="A50" s="12" t="s">
        <v>190</v>
      </c>
      <c r="B50" s="12"/>
      <c r="C50" s="81">
        <f>SUM(C42:C49)</f>
        <v>-17328511</v>
      </c>
      <c r="D50" s="81">
        <f>SUM(D42:D49)</f>
        <v>27552678</v>
      </c>
    </row>
    <row r="51" spans="1:4" ht="10.8" thickTop="1" x14ac:dyDescent="0.2">
      <c r="A51" s="43"/>
      <c r="B51" s="43"/>
      <c r="C51" s="87"/>
      <c r="D51" s="78"/>
    </row>
    <row r="52" spans="1:4" ht="10.8" thickBot="1" x14ac:dyDescent="0.25">
      <c r="A52" s="12" t="s">
        <v>191</v>
      </c>
      <c r="B52" s="12"/>
      <c r="C52" s="81">
        <f>C50+C39+C30</f>
        <v>-9051068</v>
      </c>
      <c r="D52" s="81">
        <f>D50+D39+D30</f>
        <v>66823</v>
      </c>
    </row>
    <row r="53" spans="1:4" ht="10.8" thickTop="1" x14ac:dyDescent="0.2">
      <c r="A53" s="29"/>
      <c r="B53" s="29"/>
      <c r="C53" s="77"/>
      <c r="D53" s="78"/>
    </row>
    <row r="54" spans="1:4" x14ac:dyDescent="0.2">
      <c r="A54" s="29" t="s">
        <v>123</v>
      </c>
      <c r="B54" s="29"/>
      <c r="C54" s="77">
        <v>33335995</v>
      </c>
      <c r="D54" s="78">
        <v>38501727</v>
      </c>
    </row>
    <row r="55" spans="1:4" ht="10.8" thickBot="1" x14ac:dyDescent="0.25">
      <c r="A55" s="29" t="s">
        <v>57</v>
      </c>
      <c r="B55" s="29"/>
      <c r="C55" s="79">
        <v>165415</v>
      </c>
      <c r="D55" s="80">
        <v>131853</v>
      </c>
    </row>
    <row r="56" spans="1:4" ht="10.8" thickBot="1" x14ac:dyDescent="0.25">
      <c r="A56" s="12" t="s">
        <v>192</v>
      </c>
      <c r="B56" s="12"/>
      <c r="C56" s="81">
        <f>SUM(C52:C55)</f>
        <v>24450342</v>
      </c>
      <c r="D56" s="81">
        <f>SUM(D52:D55)</f>
        <v>38700403</v>
      </c>
    </row>
    <row r="57" spans="1:4" ht="10.8" thickTop="1" x14ac:dyDescent="0.2"/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96"/>
  <sheetViews>
    <sheetView showGridLines="0" zoomScaleNormal="100" workbookViewId="0">
      <selection activeCell="B94" sqref="B94"/>
    </sheetView>
  </sheetViews>
  <sheetFormatPr defaultColWidth="8.6640625" defaultRowHeight="10.199999999999999" x14ac:dyDescent="0.2"/>
  <cols>
    <col min="1" max="1" width="46.33203125" style="40" customWidth="1"/>
    <col min="2" max="2" width="23.77734375" style="109" customWidth="1"/>
    <col min="3" max="3" width="22.33203125" style="106" customWidth="1"/>
    <col min="4" max="4" width="18.44140625" style="106" customWidth="1"/>
    <col min="5" max="5" width="16.109375" style="106" customWidth="1"/>
    <col min="6" max="6" width="12.88671875" style="106" bestFit="1" customWidth="1"/>
    <col min="7" max="7" width="16.6640625" style="106" customWidth="1"/>
    <col min="8" max="8" width="8.6640625" style="106"/>
    <col min="9" max="9" width="11" style="40" bestFit="1" customWidth="1"/>
    <col min="10" max="16384" width="8.6640625" style="40"/>
  </cols>
  <sheetData>
    <row r="1" spans="1:10" s="37" customFormat="1" x14ac:dyDescent="0.2">
      <c r="A1" s="105" t="str">
        <f>SOFP!A1</f>
        <v>ROCA INDUSTRY HOLDINGROCK1 S.A.</v>
      </c>
      <c r="B1" s="109"/>
      <c r="C1" s="109"/>
      <c r="D1" s="109"/>
      <c r="E1" s="109"/>
      <c r="F1" s="109"/>
      <c r="G1" s="109"/>
      <c r="H1" s="109"/>
    </row>
    <row r="2" spans="1:10" s="37" customFormat="1" x14ac:dyDescent="0.2">
      <c r="A2" s="14" t="s">
        <v>3</v>
      </c>
      <c r="B2" s="109"/>
      <c r="C2" s="109"/>
      <c r="D2" s="109"/>
      <c r="E2" s="109"/>
      <c r="F2" s="109"/>
      <c r="G2" s="109"/>
      <c r="H2" s="109"/>
    </row>
    <row r="3" spans="1:10" s="37" customFormat="1" x14ac:dyDescent="0.2">
      <c r="B3" s="109"/>
      <c r="C3" s="109"/>
      <c r="D3" s="109"/>
      <c r="E3" s="109"/>
      <c r="F3" s="109"/>
      <c r="G3" s="109"/>
      <c r="H3" s="109"/>
    </row>
    <row r="4" spans="1:10" s="37" customFormat="1" x14ac:dyDescent="0.2">
      <c r="B4" s="33" t="s">
        <v>126</v>
      </c>
      <c r="C4" s="109"/>
      <c r="D4" s="109"/>
      <c r="E4" s="109"/>
      <c r="F4" s="109"/>
      <c r="G4" s="109"/>
      <c r="H4" s="109"/>
    </row>
    <row r="5" spans="1:10" s="37" customFormat="1" x14ac:dyDescent="0.2">
      <c r="B5" s="45"/>
      <c r="C5" s="109"/>
      <c r="D5" s="109"/>
      <c r="E5" s="109"/>
      <c r="F5" s="109"/>
      <c r="G5" s="109"/>
      <c r="H5" s="109"/>
    </row>
    <row r="6" spans="1:10" ht="10.8" thickBot="1" x14ac:dyDescent="0.25"/>
    <row r="7" spans="1:10" s="121" customFormat="1" ht="19.8" customHeight="1" thickTop="1" x14ac:dyDescent="0.2">
      <c r="A7" s="120">
        <v>45838</v>
      </c>
      <c r="B7" s="136" t="s">
        <v>63</v>
      </c>
      <c r="C7" s="136" t="s">
        <v>62</v>
      </c>
      <c r="D7" s="136" t="s">
        <v>61</v>
      </c>
      <c r="E7" s="136" t="s">
        <v>60</v>
      </c>
      <c r="F7" s="136" t="s">
        <v>59</v>
      </c>
      <c r="G7" s="136" t="s">
        <v>58</v>
      </c>
      <c r="H7" s="123"/>
    </row>
    <row r="8" spans="1:10" s="121" customFormat="1" ht="10.8" thickBot="1" x14ac:dyDescent="0.25">
      <c r="A8" s="122" t="s">
        <v>164</v>
      </c>
      <c r="B8" s="137"/>
      <c r="C8" s="137"/>
      <c r="D8" s="137"/>
      <c r="E8" s="137"/>
      <c r="F8" s="137"/>
      <c r="G8" s="137"/>
      <c r="H8" s="123"/>
    </row>
    <row r="9" spans="1:10" ht="10.8" thickTop="1" x14ac:dyDescent="0.2">
      <c r="A9" s="102" t="s">
        <v>43</v>
      </c>
      <c r="C9" s="109"/>
      <c r="D9" s="109"/>
      <c r="E9" s="109"/>
      <c r="F9" s="85"/>
      <c r="G9" s="109"/>
    </row>
    <row r="10" spans="1:10" x14ac:dyDescent="0.2">
      <c r="A10" s="104" t="s">
        <v>116</v>
      </c>
      <c r="B10" s="108">
        <v>77929186</v>
      </c>
      <c r="C10" s="108">
        <v>49775288</v>
      </c>
      <c r="D10" s="108">
        <v>45451104</v>
      </c>
      <c r="E10" s="108">
        <v>39532649</v>
      </c>
      <c r="F10" s="78">
        <v>96320007</v>
      </c>
      <c r="G10" s="108">
        <f>SUM(B10:F10)</f>
        <v>309008234</v>
      </c>
      <c r="J10" s="126"/>
    </row>
    <row r="11" spans="1:10" x14ac:dyDescent="0.2">
      <c r="A11" s="104" t="s">
        <v>44</v>
      </c>
      <c r="B11" s="108">
        <v>340156</v>
      </c>
      <c r="C11" s="108">
        <v>40289</v>
      </c>
      <c r="D11" s="108">
        <v>209584</v>
      </c>
      <c r="E11" s="108">
        <v>42046</v>
      </c>
      <c r="F11" s="78">
        <v>28991</v>
      </c>
      <c r="G11" s="108">
        <f>SUM(B11:F11)</f>
        <v>661066</v>
      </c>
      <c r="J11" s="126"/>
    </row>
    <row r="12" spans="1:10" x14ac:dyDescent="0.2">
      <c r="A12" s="104"/>
      <c r="B12" s="108"/>
      <c r="C12" s="108"/>
      <c r="D12" s="108"/>
      <c r="E12" s="108"/>
      <c r="F12" s="78"/>
      <c r="G12" s="108"/>
      <c r="J12" s="126"/>
    </row>
    <row r="13" spans="1:10" x14ac:dyDescent="0.2">
      <c r="A13" s="104" t="s">
        <v>45</v>
      </c>
      <c r="B13" s="108">
        <v>-3317527</v>
      </c>
      <c r="C13" s="108">
        <v>646216</v>
      </c>
      <c r="D13" s="108">
        <v>-495956</v>
      </c>
      <c r="E13" s="108">
        <v>-4095464</v>
      </c>
      <c r="F13" s="78">
        <v>982921</v>
      </c>
      <c r="G13" s="108">
        <f t="shared" ref="G13:G20" si="0">SUM(B13:F13)</f>
        <v>-6279810</v>
      </c>
      <c r="J13" s="126"/>
    </row>
    <row r="14" spans="1:10" x14ac:dyDescent="0.2">
      <c r="A14" s="103" t="s">
        <v>46</v>
      </c>
      <c r="B14" s="108">
        <v>-44497559</v>
      </c>
      <c r="C14" s="108">
        <v>-29411216</v>
      </c>
      <c r="D14" s="108">
        <v>-21001046</v>
      </c>
      <c r="E14" s="108">
        <v>-23594554</v>
      </c>
      <c r="F14" s="78">
        <v>-78629232</v>
      </c>
      <c r="G14" s="108">
        <f t="shared" si="0"/>
        <v>-197133607</v>
      </c>
      <c r="J14" s="126"/>
    </row>
    <row r="15" spans="1:10" x14ac:dyDescent="0.2">
      <c r="A15" s="104" t="s">
        <v>47</v>
      </c>
      <c r="B15" s="108">
        <v>-4971979</v>
      </c>
      <c r="C15" s="108">
        <v>-2235714</v>
      </c>
      <c r="D15" s="108">
        <v>-4350956</v>
      </c>
      <c r="E15" s="108">
        <v>-1368982</v>
      </c>
      <c r="F15" s="78">
        <v>-2433658</v>
      </c>
      <c r="G15" s="108">
        <f t="shared" si="0"/>
        <v>-15361289</v>
      </c>
      <c r="J15" s="126"/>
    </row>
    <row r="16" spans="1:10" x14ac:dyDescent="0.2">
      <c r="A16" s="104" t="s">
        <v>64</v>
      </c>
      <c r="B16" s="108">
        <v>-17837785</v>
      </c>
      <c r="C16" s="108">
        <v>-8489102</v>
      </c>
      <c r="D16" s="108">
        <v>-10931503</v>
      </c>
      <c r="E16" s="108">
        <v>-4349325</v>
      </c>
      <c r="F16" s="78">
        <v>-7540554</v>
      </c>
      <c r="G16" s="108">
        <f t="shared" si="0"/>
        <v>-49148269</v>
      </c>
      <c r="J16" s="126"/>
    </row>
    <row r="17" spans="1:10" x14ac:dyDescent="0.2">
      <c r="A17" s="104" t="s">
        <v>153</v>
      </c>
      <c r="B17" s="108">
        <v>-559324</v>
      </c>
      <c r="C17" s="108">
        <v>-1293501</v>
      </c>
      <c r="D17" s="108">
        <v>-284020</v>
      </c>
      <c r="E17" s="108">
        <v>-38186</v>
      </c>
      <c r="F17" s="78">
        <v>-86439</v>
      </c>
      <c r="G17" s="108">
        <f t="shared" si="0"/>
        <v>-2261470</v>
      </c>
      <c r="J17" s="126"/>
    </row>
    <row r="18" spans="1:10" ht="10.8" thickBot="1" x14ac:dyDescent="0.25">
      <c r="A18" s="104" t="s">
        <v>65</v>
      </c>
      <c r="B18" s="79">
        <v>-10497256</v>
      </c>
      <c r="C18" s="79">
        <v>-4103875</v>
      </c>
      <c r="D18" s="79">
        <v>-4936506</v>
      </c>
      <c r="E18" s="79">
        <v>-3772214</v>
      </c>
      <c r="F18" s="80">
        <v>-4123588</v>
      </c>
      <c r="G18" s="79">
        <f t="shared" si="0"/>
        <v>-27433439</v>
      </c>
      <c r="J18" s="126"/>
    </row>
    <row r="19" spans="1:10" x14ac:dyDescent="0.2">
      <c r="A19" s="135" t="s">
        <v>48</v>
      </c>
      <c r="B19" s="86" t="s">
        <v>165</v>
      </c>
      <c r="C19" s="86"/>
      <c r="D19" s="86"/>
      <c r="E19" s="86" t="s">
        <v>165</v>
      </c>
      <c r="F19" s="85"/>
      <c r="G19" s="86"/>
      <c r="J19" s="126"/>
    </row>
    <row r="20" spans="1:10" ht="10.8" thickBot="1" x14ac:dyDescent="0.25">
      <c r="A20" s="135"/>
      <c r="B20" s="81">
        <v>-1772925</v>
      </c>
      <c r="C20" s="81">
        <v>-1289773</v>
      </c>
      <c r="D20" s="81">
        <v>-1167512</v>
      </c>
      <c r="E20" s="81">
        <v>-1026429</v>
      </c>
      <c r="F20" s="81">
        <v>-869599</v>
      </c>
      <c r="G20" s="81">
        <f t="shared" si="0"/>
        <v>-6126238</v>
      </c>
      <c r="J20" s="126"/>
    </row>
    <row r="21" spans="1:10" ht="10.8" thickTop="1" x14ac:dyDescent="0.2">
      <c r="A21" s="76" t="s">
        <v>196</v>
      </c>
      <c r="B21" s="108">
        <v>-2018694</v>
      </c>
      <c r="C21" s="108">
        <v>-943229</v>
      </c>
      <c r="D21" s="108">
        <v>-1204537</v>
      </c>
      <c r="E21" s="108">
        <v>-1042709</v>
      </c>
      <c r="F21" s="78">
        <v>-925383</v>
      </c>
      <c r="G21" s="83">
        <f t="shared" ref="G21:G35" si="1">SUM(B21:F21)</f>
        <v>-6134552</v>
      </c>
      <c r="J21" s="126"/>
    </row>
    <row r="22" spans="1:10" x14ac:dyDescent="0.2">
      <c r="A22" s="76" t="s">
        <v>195</v>
      </c>
      <c r="B22" s="108">
        <v>213777</v>
      </c>
      <c r="C22" s="108">
        <v>0</v>
      </c>
      <c r="D22" s="108">
        <v>0</v>
      </c>
      <c r="E22" s="108">
        <v>0</v>
      </c>
      <c r="F22" s="78">
        <v>55784</v>
      </c>
      <c r="G22" s="83">
        <f t="shared" si="1"/>
        <v>269561</v>
      </c>
      <c r="J22" s="126"/>
    </row>
    <row r="23" spans="1:10" x14ac:dyDescent="0.2">
      <c r="A23" s="76" t="s">
        <v>132</v>
      </c>
      <c r="B23" s="108">
        <v>0</v>
      </c>
      <c r="C23" s="108">
        <v>-393372</v>
      </c>
      <c r="D23" s="108">
        <v>230633</v>
      </c>
      <c r="E23" s="108">
        <v>0</v>
      </c>
      <c r="F23" s="78">
        <v>0</v>
      </c>
      <c r="G23" s="83">
        <f t="shared" si="1"/>
        <v>-162739</v>
      </c>
      <c r="J23" s="126"/>
    </row>
    <row r="24" spans="1:10" x14ac:dyDescent="0.2">
      <c r="A24" s="76" t="s">
        <v>195</v>
      </c>
      <c r="B24" s="108">
        <v>0</v>
      </c>
      <c r="C24" s="108">
        <v>0</v>
      </c>
      <c r="D24" s="108">
        <v>-195726</v>
      </c>
      <c r="E24" s="108">
        <v>0</v>
      </c>
      <c r="F24" s="78">
        <v>0</v>
      </c>
      <c r="G24" s="83">
        <f t="shared" si="1"/>
        <v>-195726</v>
      </c>
      <c r="J24" s="126"/>
    </row>
    <row r="25" spans="1:10" ht="10.8" thickBot="1" x14ac:dyDescent="0.25">
      <c r="A25" s="76" t="s">
        <v>68</v>
      </c>
      <c r="B25" s="108">
        <v>31992</v>
      </c>
      <c r="C25" s="108">
        <v>46828</v>
      </c>
      <c r="D25" s="108">
        <v>2118</v>
      </c>
      <c r="E25" s="108">
        <v>16280</v>
      </c>
      <c r="F25" s="78">
        <v>0</v>
      </c>
      <c r="G25" s="83">
        <f t="shared" si="1"/>
        <v>97218</v>
      </c>
      <c r="J25" s="126"/>
    </row>
    <row r="26" spans="1:10" ht="12" thickBot="1" x14ac:dyDescent="0.25">
      <c r="A26" s="102" t="s">
        <v>168</v>
      </c>
      <c r="B26" s="107">
        <f>SUM(B10:B11,B13:B14,B16:B18,B25)</f>
        <v>1591883</v>
      </c>
      <c r="C26" s="107">
        <f>SUM(C10:C11,C13:C14,C16:C18,C23:C25)</f>
        <v>6817555</v>
      </c>
      <c r="D26" s="107">
        <f t="shared" ref="D26:F26" si="2">SUM(D10:D11,D13:D14,D16:D18,D23:D25)</f>
        <v>8048682</v>
      </c>
      <c r="E26" s="107">
        <f t="shared" si="2"/>
        <v>3741232</v>
      </c>
      <c r="F26" s="107">
        <f t="shared" si="2"/>
        <v>6952106</v>
      </c>
      <c r="G26" s="107">
        <f t="shared" si="1"/>
        <v>27151458</v>
      </c>
      <c r="J26" s="126"/>
    </row>
    <row r="27" spans="1:10" ht="10.8" thickTop="1" x14ac:dyDescent="0.2">
      <c r="A27" s="104" t="s">
        <v>69</v>
      </c>
      <c r="B27" s="108">
        <v>0</v>
      </c>
      <c r="C27" s="108">
        <v>6963</v>
      </c>
      <c r="D27" s="108">
        <v>12696</v>
      </c>
      <c r="E27" s="108">
        <v>701</v>
      </c>
      <c r="F27" s="78">
        <v>0</v>
      </c>
      <c r="G27" s="108">
        <f>SUM(B27:F27)</f>
        <v>20360</v>
      </c>
      <c r="J27" s="126"/>
    </row>
    <row r="28" spans="1:10" ht="10.8" thickBot="1" x14ac:dyDescent="0.25">
      <c r="A28" s="104" t="s">
        <v>70</v>
      </c>
      <c r="B28" s="108">
        <v>-2324802</v>
      </c>
      <c r="C28" s="79">
        <v>-2182197</v>
      </c>
      <c r="D28" s="79">
        <v>-2297361</v>
      </c>
      <c r="E28" s="79">
        <v>-1369506</v>
      </c>
      <c r="F28" s="80">
        <v>-2778378</v>
      </c>
      <c r="G28" s="79">
        <f t="shared" si="1"/>
        <v>-10952244</v>
      </c>
      <c r="J28" s="126"/>
    </row>
    <row r="29" spans="1:10" ht="10.8" thickBot="1" x14ac:dyDescent="0.25">
      <c r="A29" s="102" t="s">
        <v>71</v>
      </c>
      <c r="B29" s="107">
        <v>-7509815</v>
      </c>
      <c r="C29" s="81">
        <v>1463378</v>
      </c>
      <c r="D29" s="81">
        <v>208524</v>
      </c>
      <c r="E29" s="81">
        <v>-39264</v>
      </c>
      <c r="F29" s="82">
        <v>870471</v>
      </c>
      <c r="G29" s="81">
        <f t="shared" si="1"/>
        <v>-5006706</v>
      </c>
      <c r="J29" s="126"/>
    </row>
    <row r="30" spans="1:10" ht="11.4" thickTop="1" thickBot="1" x14ac:dyDescent="0.25">
      <c r="A30" s="102"/>
      <c r="B30" s="81"/>
      <c r="C30" s="81"/>
      <c r="D30" s="81"/>
      <c r="E30" s="81"/>
      <c r="F30" s="82"/>
      <c r="G30" s="81"/>
      <c r="J30" s="126"/>
    </row>
    <row r="31" spans="1:10" ht="11.4" thickTop="1" thickBot="1" x14ac:dyDescent="0.25">
      <c r="A31" s="102" t="s">
        <v>193</v>
      </c>
      <c r="B31" s="124">
        <v>171306240</v>
      </c>
      <c r="C31" s="124">
        <v>135954754</v>
      </c>
      <c r="D31" s="124">
        <v>169155982</v>
      </c>
      <c r="E31" s="124">
        <v>79141814</v>
      </c>
      <c r="F31" s="125">
        <v>171656829</v>
      </c>
      <c r="G31" s="81">
        <f t="shared" si="1"/>
        <v>727215619</v>
      </c>
      <c r="J31" s="126"/>
    </row>
    <row r="32" spans="1:10" ht="11.4" thickTop="1" thickBot="1" x14ac:dyDescent="0.25">
      <c r="A32" s="102" t="s">
        <v>194</v>
      </c>
      <c r="B32" s="124">
        <v>96064312</v>
      </c>
      <c r="C32" s="124">
        <v>87552460</v>
      </c>
      <c r="D32" s="124">
        <v>93729806</v>
      </c>
      <c r="E32" s="124">
        <v>49771359</v>
      </c>
      <c r="F32" s="124">
        <v>115621728</v>
      </c>
      <c r="G32" s="81">
        <f t="shared" si="1"/>
        <v>442739665</v>
      </c>
      <c r="J32" s="126"/>
    </row>
    <row r="33" spans="1:10" ht="10.8" thickTop="1" x14ac:dyDescent="0.2">
      <c r="A33" s="102"/>
      <c r="B33" s="88"/>
      <c r="C33" s="88"/>
      <c r="D33" s="88"/>
      <c r="E33" s="88"/>
      <c r="F33" s="78"/>
      <c r="G33" s="86"/>
      <c r="J33" s="126"/>
    </row>
    <row r="34" spans="1:10" x14ac:dyDescent="0.2">
      <c r="A34" s="102" t="s">
        <v>72</v>
      </c>
      <c r="B34" s="108"/>
      <c r="C34" s="108"/>
      <c r="D34" s="108"/>
      <c r="E34" s="108"/>
      <c r="F34" s="108"/>
      <c r="G34" s="108"/>
      <c r="J34" s="126"/>
    </row>
    <row r="35" spans="1:10" ht="10.8" thickBot="1" x14ac:dyDescent="0.25">
      <c r="A35" s="104" t="s">
        <v>73</v>
      </c>
      <c r="B35" s="79">
        <v>7012054</v>
      </c>
      <c r="C35" s="79">
        <v>429735</v>
      </c>
      <c r="D35" s="79">
        <v>1908055</v>
      </c>
      <c r="E35" s="79">
        <v>805755</v>
      </c>
      <c r="F35" s="80">
        <v>16299702</v>
      </c>
      <c r="G35" s="79">
        <f t="shared" si="1"/>
        <v>26455301</v>
      </c>
      <c r="J35" s="126"/>
    </row>
    <row r="39" spans="1:10" ht="10.8" thickBot="1" x14ac:dyDescent="0.25"/>
    <row r="40" spans="1:10" ht="19.8" customHeight="1" thickTop="1" x14ac:dyDescent="0.2">
      <c r="A40" s="119">
        <v>45473</v>
      </c>
      <c r="B40" s="136" t="s">
        <v>63</v>
      </c>
      <c r="C40" s="136" t="s">
        <v>62</v>
      </c>
      <c r="D40" s="136" t="s">
        <v>61</v>
      </c>
      <c r="E40" s="136" t="s">
        <v>60</v>
      </c>
      <c r="F40" s="136" t="s">
        <v>59</v>
      </c>
      <c r="G40" s="136" t="s">
        <v>58</v>
      </c>
    </row>
    <row r="41" spans="1:10" ht="10.8" thickBot="1" x14ac:dyDescent="0.25">
      <c r="A41" s="14" t="s">
        <v>164</v>
      </c>
      <c r="B41" s="137"/>
      <c r="C41" s="137"/>
      <c r="D41" s="137"/>
      <c r="E41" s="137"/>
      <c r="F41" s="137"/>
      <c r="G41" s="137"/>
    </row>
    <row r="42" spans="1:10" ht="10.8" thickTop="1" x14ac:dyDescent="0.2">
      <c r="A42" s="102" t="s">
        <v>43</v>
      </c>
      <c r="C42" s="109"/>
      <c r="D42" s="109"/>
      <c r="E42" s="109"/>
      <c r="F42" s="85"/>
      <c r="G42" s="109"/>
    </row>
    <row r="43" spans="1:10" x14ac:dyDescent="0.2">
      <c r="A43" s="104" t="s">
        <v>116</v>
      </c>
      <c r="B43" s="108">
        <v>85325151</v>
      </c>
      <c r="C43" s="108">
        <v>53563587</v>
      </c>
      <c r="D43" s="108">
        <v>52711323</v>
      </c>
      <c r="E43" s="108">
        <v>41265042</v>
      </c>
      <c r="F43" s="78">
        <v>79625366</v>
      </c>
      <c r="G43" s="108">
        <f>SUM(B43:F43)</f>
        <v>312490469</v>
      </c>
    </row>
    <row r="44" spans="1:10" x14ac:dyDescent="0.2">
      <c r="A44" s="104" t="s">
        <v>44</v>
      </c>
      <c r="B44" s="108">
        <v>331079</v>
      </c>
      <c r="C44" s="108">
        <v>103721</v>
      </c>
      <c r="D44" s="108">
        <v>1066627</v>
      </c>
      <c r="E44" s="108">
        <v>39304</v>
      </c>
      <c r="F44" s="78">
        <v>30080</v>
      </c>
      <c r="G44" s="108">
        <f>SUM(B44:F44)</f>
        <v>1570811</v>
      </c>
    </row>
    <row r="45" spans="1:10" x14ac:dyDescent="0.2">
      <c r="A45" s="104"/>
      <c r="B45" s="108"/>
      <c r="C45" s="108"/>
      <c r="D45" s="108"/>
      <c r="E45" s="108"/>
      <c r="F45" s="78"/>
      <c r="G45" s="108"/>
    </row>
    <row r="46" spans="1:10" x14ac:dyDescent="0.2">
      <c r="A46" s="104" t="s">
        <v>45</v>
      </c>
      <c r="B46" s="108">
        <v>-515321</v>
      </c>
      <c r="C46" s="108">
        <v>-1390323</v>
      </c>
      <c r="D46" s="108">
        <v>486371</v>
      </c>
      <c r="E46" s="108">
        <v>-2520608</v>
      </c>
      <c r="F46" s="78">
        <v>2147473</v>
      </c>
      <c r="G46" s="108">
        <f t="shared" ref="G46:G61" si="3">SUM(B46:F46)</f>
        <v>-1792408</v>
      </c>
    </row>
    <row r="47" spans="1:10" x14ac:dyDescent="0.2">
      <c r="A47" s="103" t="s">
        <v>46</v>
      </c>
      <c r="B47" s="108">
        <v>-48045945</v>
      </c>
      <c r="C47" s="108">
        <v>-31676112</v>
      </c>
      <c r="D47" s="108">
        <v>-25839315</v>
      </c>
      <c r="E47" s="108">
        <v>-26041141</v>
      </c>
      <c r="F47" s="78">
        <v>-67054152</v>
      </c>
      <c r="G47" s="108">
        <f t="shared" si="3"/>
        <v>-198656665</v>
      </c>
    </row>
    <row r="48" spans="1:10" x14ac:dyDescent="0.2">
      <c r="A48" s="104" t="s">
        <v>47</v>
      </c>
      <c r="B48" s="108">
        <v>-5201861</v>
      </c>
      <c r="C48" s="108">
        <v>-1958669</v>
      </c>
      <c r="D48" s="108">
        <v>-4225121</v>
      </c>
      <c r="E48" s="108">
        <v>-1380538</v>
      </c>
      <c r="F48" s="78">
        <v>-2318952</v>
      </c>
      <c r="G48" s="108">
        <f t="shared" si="3"/>
        <v>-15085141</v>
      </c>
    </row>
    <row r="49" spans="1:7" x14ac:dyDescent="0.2">
      <c r="A49" s="104" t="s">
        <v>64</v>
      </c>
      <c r="B49" s="108">
        <v>-15939173</v>
      </c>
      <c r="C49" s="108">
        <v>-7668427</v>
      </c>
      <c r="D49" s="108">
        <v>-10767735</v>
      </c>
      <c r="E49" s="108">
        <v>-3857700</v>
      </c>
      <c r="F49" s="78">
        <v>-6104576</v>
      </c>
      <c r="G49" s="108">
        <f t="shared" si="3"/>
        <v>-44337611</v>
      </c>
    </row>
    <row r="50" spans="1:7" x14ac:dyDescent="0.2">
      <c r="A50" s="104" t="s">
        <v>153</v>
      </c>
      <c r="B50" s="108">
        <v>-786960</v>
      </c>
      <c r="C50" s="108">
        <v>-3151033</v>
      </c>
      <c r="D50" s="108">
        <v>-333359</v>
      </c>
      <c r="E50" s="108">
        <v>-156674</v>
      </c>
      <c r="F50" s="78">
        <v>-256440</v>
      </c>
      <c r="G50" s="108">
        <f t="shared" si="3"/>
        <v>-4684466</v>
      </c>
    </row>
    <row r="51" spans="1:7" ht="10.8" thickBot="1" x14ac:dyDescent="0.25">
      <c r="A51" s="104" t="s">
        <v>65</v>
      </c>
      <c r="B51" s="79">
        <v>-9279331</v>
      </c>
      <c r="C51" s="79">
        <v>-3782469</v>
      </c>
      <c r="D51" s="79">
        <v>-4947314</v>
      </c>
      <c r="E51" s="79">
        <v>-3461179</v>
      </c>
      <c r="F51" s="80">
        <v>-3368271</v>
      </c>
      <c r="G51" s="79">
        <f t="shared" si="3"/>
        <v>-24838564</v>
      </c>
    </row>
    <row r="52" spans="1:7" ht="10.8" thickBot="1" x14ac:dyDescent="0.25">
      <c r="A52" s="102" t="s">
        <v>48</v>
      </c>
      <c r="B52" s="81">
        <f>SUM(B53:B57)</f>
        <v>-948944</v>
      </c>
      <c r="C52" s="81">
        <f t="shared" ref="C52:F52" si="4">SUM(C53:C57)</f>
        <v>8734</v>
      </c>
      <c r="D52" s="81">
        <f t="shared" si="4"/>
        <v>693167</v>
      </c>
      <c r="E52" s="81">
        <f t="shared" si="4"/>
        <v>-158795</v>
      </c>
      <c r="F52" s="81">
        <f t="shared" si="4"/>
        <v>-208540</v>
      </c>
      <c r="G52" s="81">
        <f t="shared" si="3"/>
        <v>-614378</v>
      </c>
    </row>
    <row r="53" spans="1:7" ht="10.8" thickTop="1" x14ac:dyDescent="0.2">
      <c r="A53" s="76" t="s">
        <v>66</v>
      </c>
      <c r="B53" s="83">
        <v>-864335</v>
      </c>
      <c r="C53" s="83">
        <v>-36665</v>
      </c>
      <c r="D53" s="83">
        <v>-28199</v>
      </c>
      <c r="E53" s="83">
        <v>-141374</v>
      </c>
      <c r="F53" s="84">
        <v>-207063</v>
      </c>
      <c r="G53" s="83">
        <f t="shared" si="3"/>
        <v>-1277636</v>
      </c>
    </row>
    <row r="54" spans="1:7" x14ac:dyDescent="0.2">
      <c r="A54" s="76" t="s">
        <v>67</v>
      </c>
      <c r="B54" s="83">
        <v>4418</v>
      </c>
      <c r="C54" s="83">
        <v>3448</v>
      </c>
      <c r="D54" s="83">
        <v>-2160</v>
      </c>
      <c r="E54" s="83">
        <v>-17421</v>
      </c>
      <c r="F54" s="84">
        <v>-1477</v>
      </c>
      <c r="G54" s="83">
        <f t="shared" si="3"/>
        <v>-13192</v>
      </c>
    </row>
    <row r="55" spans="1:7" x14ac:dyDescent="0.2">
      <c r="A55" s="76" t="s">
        <v>132</v>
      </c>
      <c r="B55" s="83">
        <v>-7</v>
      </c>
      <c r="C55" s="83">
        <v>9459</v>
      </c>
      <c r="D55" s="83">
        <v>0</v>
      </c>
      <c r="E55" s="83">
        <v>0</v>
      </c>
      <c r="F55" s="84">
        <v>0</v>
      </c>
      <c r="G55" s="83">
        <f t="shared" si="3"/>
        <v>9452</v>
      </c>
    </row>
    <row r="56" spans="1:7" x14ac:dyDescent="0.2">
      <c r="A56" s="76" t="s">
        <v>121</v>
      </c>
      <c r="B56" s="83">
        <v>-91020</v>
      </c>
      <c r="C56" s="83">
        <v>0</v>
      </c>
      <c r="D56" s="83">
        <v>723526</v>
      </c>
      <c r="E56" s="83">
        <v>0</v>
      </c>
      <c r="F56" s="84">
        <v>0</v>
      </c>
      <c r="G56" s="83">
        <f t="shared" si="3"/>
        <v>632506</v>
      </c>
    </row>
    <row r="57" spans="1:7" ht="10.8" thickBot="1" x14ac:dyDescent="0.25">
      <c r="A57" s="76" t="s">
        <v>68</v>
      </c>
      <c r="B57" s="83">
        <v>2000</v>
      </c>
      <c r="C57" s="83">
        <v>32492</v>
      </c>
      <c r="D57" s="83">
        <v>0</v>
      </c>
      <c r="E57" s="83">
        <v>0</v>
      </c>
      <c r="F57" s="84">
        <v>0</v>
      </c>
      <c r="G57" s="83">
        <f t="shared" si="3"/>
        <v>34492</v>
      </c>
    </row>
    <row r="58" spans="1:7" ht="12" thickBot="1" x14ac:dyDescent="0.25">
      <c r="A58" s="102" t="s">
        <v>168</v>
      </c>
      <c r="B58" s="107">
        <f>SUM(B43:B44,B46:B47,B49:B51,B55:B57)</f>
        <v>11000473</v>
      </c>
      <c r="C58" s="107">
        <f t="shared" ref="C58:G58" si="5">SUM(C43:C44,C46:C47,C49:C51,C55:C57)</f>
        <v>6040895</v>
      </c>
      <c r="D58" s="107">
        <f t="shared" si="5"/>
        <v>13100124</v>
      </c>
      <c r="E58" s="107">
        <f t="shared" si="5"/>
        <v>5267044</v>
      </c>
      <c r="F58" s="107">
        <f t="shared" si="5"/>
        <v>5019480</v>
      </c>
      <c r="G58" s="107">
        <f t="shared" si="5"/>
        <v>40428016</v>
      </c>
    </row>
    <row r="59" spans="1:7" ht="10.8" thickTop="1" x14ac:dyDescent="0.2">
      <c r="A59" s="104" t="s">
        <v>69</v>
      </c>
      <c r="B59" s="108">
        <v>0</v>
      </c>
      <c r="C59" s="108">
        <v>8137</v>
      </c>
      <c r="D59" s="108">
        <v>10632</v>
      </c>
      <c r="E59" s="108">
        <v>105729</v>
      </c>
      <c r="F59" s="78">
        <v>6</v>
      </c>
      <c r="G59" s="108">
        <f t="shared" si="3"/>
        <v>124504</v>
      </c>
    </row>
    <row r="60" spans="1:7" ht="10.8" thickBot="1" x14ac:dyDescent="0.25">
      <c r="A60" s="104" t="s">
        <v>70</v>
      </c>
      <c r="B60" s="108">
        <v>-2482036</v>
      </c>
      <c r="C60" s="79">
        <v>-2359287</v>
      </c>
      <c r="D60" s="79">
        <v>-2674143</v>
      </c>
      <c r="E60" s="79">
        <v>-1659990</v>
      </c>
      <c r="F60" s="80">
        <v>-2336677</v>
      </c>
      <c r="G60" s="79">
        <f t="shared" si="3"/>
        <v>-11512133</v>
      </c>
    </row>
    <row r="61" spans="1:7" ht="10.8" thickBot="1" x14ac:dyDescent="0.25">
      <c r="A61" s="102" t="s">
        <v>71</v>
      </c>
      <c r="B61" s="107">
        <v>2456659</v>
      </c>
      <c r="C61" s="81">
        <v>1697859</v>
      </c>
      <c r="D61" s="81">
        <v>6181133</v>
      </c>
      <c r="E61" s="81">
        <v>2173450</v>
      </c>
      <c r="F61" s="82">
        <v>155317</v>
      </c>
      <c r="G61" s="81">
        <f t="shared" si="3"/>
        <v>12664418</v>
      </c>
    </row>
    <row r="62" spans="1:7" ht="10.8" thickTop="1" x14ac:dyDescent="0.2">
      <c r="A62" s="102"/>
      <c r="B62" s="86"/>
      <c r="C62" s="86"/>
      <c r="D62" s="86"/>
      <c r="E62" s="86"/>
      <c r="F62" s="85"/>
      <c r="G62" s="86"/>
    </row>
    <row r="63" spans="1:7" x14ac:dyDescent="0.2">
      <c r="A63" s="102" t="s">
        <v>72</v>
      </c>
      <c r="B63" s="86"/>
      <c r="C63" s="86"/>
      <c r="D63" s="86"/>
      <c r="E63" s="86"/>
      <c r="F63" s="85"/>
      <c r="G63" s="86"/>
    </row>
    <row r="64" spans="1:7" ht="10.8" thickBot="1" x14ac:dyDescent="0.25">
      <c r="A64" s="104" t="s">
        <v>73</v>
      </c>
      <c r="B64" s="79">
        <v>109312</v>
      </c>
      <c r="C64" s="79">
        <v>2512476</v>
      </c>
      <c r="D64" s="79">
        <v>104632</v>
      </c>
      <c r="E64" s="79">
        <v>3740</v>
      </c>
      <c r="F64" s="80">
        <v>1514390</v>
      </c>
      <c r="G64" s="79">
        <f>SUM(B64:F64)</f>
        <v>4244550</v>
      </c>
    </row>
    <row r="65" spans="1:7" ht="10.8" thickBot="1" x14ac:dyDescent="0.25">
      <c r="A65" s="102"/>
      <c r="B65" s="81"/>
      <c r="C65" s="81"/>
      <c r="D65" s="81"/>
      <c r="E65" s="81"/>
      <c r="F65" s="82"/>
      <c r="G65" s="81"/>
    </row>
    <row r="66" spans="1:7" ht="11.4" thickTop="1" thickBot="1" x14ac:dyDescent="0.25">
      <c r="A66" s="102" t="s">
        <v>169</v>
      </c>
      <c r="B66" s="81">
        <v>175412242</v>
      </c>
      <c r="C66" s="81">
        <v>132539870</v>
      </c>
      <c r="D66" s="81">
        <v>179724374</v>
      </c>
      <c r="E66" s="81">
        <v>82255045</v>
      </c>
      <c r="F66" s="82">
        <v>145384276</v>
      </c>
      <c r="G66" s="81">
        <f t="shared" ref="G66:G67" si="6">SUM(B66:F66)</f>
        <v>715315807</v>
      </c>
    </row>
    <row r="67" spans="1:7" ht="11.4" thickTop="1" thickBot="1" x14ac:dyDescent="0.25">
      <c r="A67" s="102" t="s">
        <v>170</v>
      </c>
      <c r="B67" s="81">
        <v>90516035</v>
      </c>
      <c r="C67" s="81">
        <v>85513794</v>
      </c>
      <c r="D67" s="81">
        <v>98543099</v>
      </c>
      <c r="E67" s="81">
        <v>53377481</v>
      </c>
      <c r="F67" s="82">
        <v>90061942</v>
      </c>
      <c r="G67" s="81">
        <f t="shared" si="6"/>
        <v>418012351</v>
      </c>
    </row>
    <row r="68" spans="1:7" ht="10.8" thickTop="1" x14ac:dyDescent="0.2"/>
    <row r="70" spans="1:7" x14ac:dyDescent="0.2">
      <c r="C70" s="109"/>
      <c r="D70" s="109"/>
      <c r="E70" s="109"/>
      <c r="F70" s="109"/>
      <c r="G70" s="109"/>
    </row>
    <row r="72" spans="1:7" ht="15" customHeight="1" thickBot="1" x14ac:dyDescent="0.25">
      <c r="A72" s="102" t="s">
        <v>135</v>
      </c>
      <c r="B72" s="134" t="s">
        <v>174</v>
      </c>
      <c r="C72" s="134"/>
    </row>
    <row r="73" spans="1:7" ht="10.8" thickTop="1" x14ac:dyDescent="0.2">
      <c r="A73" s="135"/>
      <c r="B73" s="128">
        <v>45838</v>
      </c>
      <c r="C73" s="128">
        <v>45473</v>
      </c>
    </row>
    <row r="74" spans="1:7" ht="10.8" thickBot="1" x14ac:dyDescent="0.25">
      <c r="A74" s="135"/>
      <c r="B74" s="127" t="s">
        <v>164</v>
      </c>
      <c r="C74" s="127" t="s">
        <v>166</v>
      </c>
    </row>
    <row r="75" spans="1:7" ht="11.4" thickTop="1" thickBot="1" x14ac:dyDescent="0.25">
      <c r="A75" s="102" t="s">
        <v>71</v>
      </c>
      <c r="B75" s="81">
        <v>-5006706</v>
      </c>
      <c r="C75" s="81">
        <v>12664418</v>
      </c>
    </row>
    <row r="76" spans="1:7" ht="10.8" thickTop="1" x14ac:dyDescent="0.2">
      <c r="A76" s="104" t="s">
        <v>136</v>
      </c>
      <c r="B76" s="108">
        <v>-185680</v>
      </c>
      <c r="C76" s="108">
        <v>-1933183</v>
      </c>
    </row>
    <row r="77" spans="1:7" x14ac:dyDescent="0.2">
      <c r="A77" s="104" t="s">
        <v>137</v>
      </c>
      <c r="B77" s="108">
        <v>-5192386</v>
      </c>
      <c r="C77" s="108">
        <v>10731235</v>
      </c>
    </row>
    <row r="78" spans="1:7" x14ac:dyDescent="0.2">
      <c r="A78" s="102" t="s">
        <v>134</v>
      </c>
      <c r="B78" s="86"/>
      <c r="C78" s="86"/>
    </row>
    <row r="79" spans="1:7" ht="10.8" thickBot="1" x14ac:dyDescent="0.25">
      <c r="A79" s="104" t="s">
        <v>138</v>
      </c>
      <c r="B79" s="79">
        <v>-4984197</v>
      </c>
      <c r="C79" s="79">
        <v>-4619364</v>
      </c>
    </row>
    <row r="80" spans="1:7" x14ac:dyDescent="0.2">
      <c r="A80" s="102" t="s">
        <v>167</v>
      </c>
      <c r="B80" s="86">
        <f>SUM(B77:B79)</f>
        <v>-10176583</v>
      </c>
      <c r="C80" s="86">
        <f>SUM(C77:C79)</f>
        <v>6111871</v>
      </c>
      <c r="D80" s="86"/>
    </row>
    <row r="81" spans="1:3" x14ac:dyDescent="0.2">
      <c r="A81" s="104"/>
      <c r="B81" s="108"/>
      <c r="C81" s="108"/>
    </row>
    <row r="82" spans="1:3" x14ac:dyDescent="0.2">
      <c r="A82" s="37"/>
      <c r="C82" s="109"/>
    </row>
    <row r="83" spans="1:3" ht="12" customHeight="1" x14ac:dyDescent="0.2">
      <c r="A83" s="135" t="s">
        <v>139</v>
      </c>
      <c r="B83" s="128">
        <v>45838</v>
      </c>
      <c r="C83" s="128">
        <v>45473</v>
      </c>
    </row>
    <row r="84" spans="1:3" ht="12.6" customHeight="1" thickBot="1" x14ac:dyDescent="0.25">
      <c r="A84" s="135"/>
      <c r="B84" s="127" t="s">
        <v>164</v>
      </c>
      <c r="C84" s="127" t="s">
        <v>164</v>
      </c>
    </row>
    <row r="85" spans="1:3" ht="11.4" thickTop="1" thickBot="1" x14ac:dyDescent="0.25">
      <c r="A85" s="102" t="s">
        <v>140</v>
      </c>
      <c r="B85" s="81">
        <v>727215619</v>
      </c>
      <c r="C85" s="81">
        <v>735995468</v>
      </c>
    </row>
    <row r="86" spans="1:3" ht="12" customHeight="1" thickTop="1" x14ac:dyDescent="0.2">
      <c r="A86" s="102" t="s">
        <v>134</v>
      </c>
      <c r="B86" s="86"/>
      <c r="C86" s="129"/>
    </row>
    <row r="87" spans="1:3" ht="10.8" thickBot="1" x14ac:dyDescent="0.25">
      <c r="A87" s="104" t="s">
        <v>141</v>
      </c>
      <c r="B87" s="79">
        <v>1053649</v>
      </c>
      <c r="C87" s="79">
        <v>3019477</v>
      </c>
    </row>
    <row r="88" spans="1:3" ht="10.8" thickBot="1" x14ac:dyDescent="0.25">
      <c r="A88" s="102" t="s">
        <v>133</v>
      </c>
      <c r="B88" s="81">
        <f>B85+B87</f>
        <v>728269268</v>
      </c>
      <c r="C88" s="81">
        <f>C85+C87</f>
        <v>739014945</v>
      </c>
    </row>
    <row r="89" spans="1:3" ht="10.8" thickTop="1" x14ac:dyDescent="0.2">
      <c r="A89" s="37"/>
      <c r="B89" s="108"/>
      <c r="C89" s="108"/>
    </row>
    <row r="90" spans="1:3" x14ac:dyDescent="0.2">
      <c r="A90" s="102" t="s">
        <v>142</v>
      </c>
      <c r="B90" s="108"/>
      <c r="C90" s="109"/>
    </row>
    <row r="91" spans="1:3" x14ac:dyDescent="0.2">
      <c r="A91" s="102"/>
      <c r="B91" s="108"/>
      <c r="C91" s="108"/>
    </row>
    <row r="92" spans="1:3" x14ac:dyDescent="0.2">
      <c r="A92" s="102" t="s">
        <v>143</v>
      </c>
      <c r="B92" s="108">
        <v>442739665</v>
      </c>
      <c r="C92" s="108">
        <v>437332468</v>
      </c>
    </row>
    <row r="93" spans="1:3" x14ac:dyDescent="0.2">
      <c r="A93" s="102" t="s">
        <v>134</v>
      </c>
      <c r="B93" s="110"/>
      <c r="C93" s="109"/>
    </row>
    <row r="94" spans="1:3" ht="10.8" thickBot="1" x14ac:dyDescent="0.25">
      <c r="A94" s="104" t="s">
        <v>144</v>
      </c>
      <c r="B94" s="79">
        <v>62521124</v>
      </c>
      <c r="C94" s="79">
        <v>29978214</v>
      </c>
    </row>
    <row r="95" spans="1:3" ht="10.8" thickBot="1" x14ac:dyDescent="0.25">
      <c r="A95" s="102" t="s">
        <v>41</v>
      </c>
      <c r="B95" s="81">
        <f>B92+B94</f>
        <v>505260789</v>
      </c>
      <c r="C95" s="81">
        <f>C92+C94</f>
        <v>467310682</v>
      </c>
    </row>
    <row r="96" spans="1:3" ht="10.8" thickTop="1" x14ac:dyDescent="0.2"/>
  </sheetData>
  <mergeCells count="16">
    <mergeCell ref="A19:A20"/>
    <mergeCell ref="E7:E8"/>
    <mergeCell ref="F7:F8"/>
    <mergeCell ref="G7:G8"/>
    <mergeCell ref="B7:B8"/>
    <mergeCell ref="C7:C8"/>
    <mergeCell ref="D7:D8"/>
    <mergeCell ref="B72:C72"/>
    <mergeCell ref="A83:A84"/>
    <mergeCell ref="G40:G41"/>
    <mergeCell ref="A73:A74"/>
    <mergeCell ref="B40:B41"/>
    <mergeCell ref="C40:C41"/>
    <mergeCell ref="D40:D41"/>
    <mergeCell ref="E40:E41"/>
    <mergeCell ref="F40:F41"/>
  </mergeCells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58f99f89650dd73e8a2ab105ac18eca3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38dfbb29b1170357822550ec1f511c2d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BEAAD-3D2A-4DEF-AC5C-7B85181548D2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4F93FD-FA3F-414C-8FC1-7E88C04E35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Index</vt:lpstr>
      <vt:lpstr>SOCI</vt:lpstr>
      <vt:lpstr>SOFP</vt:lpstr>
      <vt:lpstr>SOCE</vt:lpstr>
      <vt:lpstr>SOCF</vt:lpstr>
      <vt:lpstr>SEGMENT REPORTING</vt:lpstr>
      <vt:lpstr>SOFP!_Hlk64274243</vt:lpstr>
      <vt:lpstr>SOFP!_Hlk64274250</vt:lpstr>
      <vt:lpstr>SOFP!_Hlk64274258</vt:lpstr>
      <vt:lpstr>'SEGMENT REPORTING'!_Toc162208435</vt:lpstr>
      <vt:lpstr>SOCF!OLE_LINK6</vt:lpstr>
      <vt:lpstr>SOCF!OLE_LINK7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2025-09-18T11:20:06Z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  <property fmtid="{D5CDD505-2E9C-101B-9397-08002B2CF9AE}" pid="11" name="MediaServiceImageTags">
    <vt:lpwstr/>
  </property>
</Properties>
</file>