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4 2024/2. Extract from FS/"/>
    </mc:Choice>
  </mc:AlternateContent>
  <xr:revisionPtr revIDLastSave="573" documentId="13_ncr:1_{41D977A9-EC76-4C66-8168-B21CA4A472CE}" xr6:coauthVersionLast="47" xr6:coauthVersionMax="47" xr10:uidLastSave="{8D6ACCF9-A073-419A-AA57-78A2E403AB11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SEGMENT REPORTING" sheetId="15" r:id="rId6"/>
  </sheets>
  <definedNames>
    <definedName name="_Hlk64274243" localSheetId="2">SOFP!$A$45</definedName>
    <definedName name="_Hlk64274250" localSheetId="2">SOFP!$A$47</definedName>
    <definedName name="_Hlk64274258" localSheetId="2">SOFP!$A$55</definedName>
    <definedName name="_Toc162208435" localSheetId="5">'SEGMENT REPORTING'!$B$4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6" localSheetId="4">SOCF!$A$20</definedName>
    <definedName name="OLE_LINK7" localSheetId="4">SOCF!$A$46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8" i="15" l="1"/>
  <c r="B128" i="15"/>
  <c r="C121" i="15"/>
  <c r="B121" i="15"/>
  <c r="C112" i="15"/>
  <c r="B112" i="15"/>
  <c r="C102" i="15"/>
  <c r="B102" i="15"/>
  <c r="G92" i="15"/>
  <c r="F92" i="15"/>
  <c r="E92" i="15"/>
  <c r="D92" i="15"/>
  <c r="C92" i="15"/>
  <c r="B92" i="15"/>
  <c r="G80" i="15"/>
  <c r="F80" i="15"/>
  <c r="E80" i="15"/>
  <c r="D80" i="15"/>
  <c r="C80" i="15"/>
  <c r="B80" i="15"/>
  <c r="F58" i="15"/>
  <c r="E58" i="15"/>
  <c r="D58" i="15"/>
  <c r="C58" i="15"/>
  <c r="B58" i="15"/>
  <c r="F48" i="15"/>
  <c r="E48" i="15"/>
  <c r="D48" i="15"/>
  <c r="C48" i="15"/>
  <c r="B48" i="15"/>
  <c r="G67" i="15"/>
  <c r="G64" i="15"/>
  <c r="G63" i="15"/>
  <c r="G61" i="15"/>
  <c r="G60" i="15"/>
  <c r="G59" i="15"/>
  <c r="G57" i="15"/>
  <c r="G56" i="15"/>
  <c r="G55" i="15"/>
  <c r="G54" i="15"/>
  <c r="G53" i="15"/>
  <c r="G52" i="15"/>
  <c r="G51" i="15"/>
  <c r="G50" i="15"/>
  <c r="G49" i="15"/>
  <c r="G48" i="15" s="1"/>
  <c r="G47" i="15"/>
  <c r="G46" i="15"/>
  <c r="G45" i="15"/>
  <c r="G44" i="15"/>
  <c r="G43" i="15"/>
  <c r="G42" i="15"/>
  <c r="G41" i="15"/>
  <c r="G40" i="15"/>
  <c r="F25" i="15"/>
  <c r="E25" i="15"/>
  <c r="D25" i="15"/>
  <c r="C25" i="15"/>
  <c r="B25" i="15"/>
  <c r="F18" i="15"/>
  <c r="E18" i="15"/>
  <c r="D18" i="15"/>
  <c r="C18" i="15"/>
  <c r="B18" i="15"/>
  <c r="G34" i="15"/>
  <c r="G31" i="15"/>
  <c r="G30" i="15"/>
  <c r="G28" i="15"/>
  <c r="G27" i="15"/>
  <c r="G26" i="15"/>
  <c r="G24" i="15"/>
  <c r="G23" i="15"/>
  <c r="G22" i="15"/>
  <c r="G21" i="15"/>
  <c r="G20" i="15"/>
  <c r="G19" i="15"/>
  <c r="G17" i="15"/>
  <c r="G16" i="15"/>
  <c r="G15" i="15"/>
  <c r="G14" i="15"/>
  <c r="G13" i="15"/>
  <c r="G12" i="15"/>
  <c r="G11" i="15"/>
  <c r="G10" i="15"/>
  <c r="G25" i="15" s="1"/>
  <c r="J30" i="13"/>
  <c r="I30" i="13"/>
  <c r="H30" i="13"/>
  <c r="G30" i="13"/>
  <c r="F30" i="13"/>
  <c r="E30" i="13"/>
  <c r="D30" i="13"/>
  <c r="C30" i="13"/>
  <c r="H29" i="13"/>
  <c r="J29" i="13" s="1"/>
  <c r="H28" i="13"/>
  <c r="J28" i="13" s="1"/>
  <c r="H27" i="13"/>
  <c r="J27" i="13" s="1"/>
  <c r="H26" i="13"/>
  <c r="J26" i="13" s="1"/>
  <c r="H22" i="13"/>
  <c r="J22" i="13" s="1"/>
  <c r="H21" i="13"/>
  <c r="J21" i="13" s="1"/>
  <c r="H18" i="13"/>
  <c r="J18" i="13" s="1"/>
  <c r="H17" i="13"/>
  <c r="J17" i="13" s="1"/>
  <c r="H16" i="13"/>
  <c r="J16" i="13" s="1"/>
  <c r="H12" i="13"/>
  <c r="J12" i="13" s="1"/>
  <c r="H11" i="13"/>
  <c r="J11" i="13" s="1"/>
  <c r="J10" i="13"/>
  <c r="H10" i="13"/>
  <c r="D23" i="16"/>
  <c r="C23" i="16"/>
  <c r="G58" i="15" l="1"/>
  <c r="G18" i="15"/>
  <c r="D48" i="11"/>
  <c r="C51" i="14"/>
  <c r="D51" i="14"/>
  <c r="D40" i="14"/>
  <c r="C40" i="14"/>
  <c r="I13" i="13"/>
  <c r="I19" i="13" s="1"/>
  <c r="G13" i="13"/>
  <c r="G19" i="13" s="1"/>
  <c r="F13" i="13"/>
  <c r="F19" i="13" s="1"/>
  <c r="E13" i="13"/>
  <c r="E19" i="13" s="1"/>
  <c r="D13" i="13"/>
  <c r="D19" i="13" s="1"/>
  <c r="C13" i="13"/>
  <c r="C19" i="13" s="1"/>
  <c r="C58" i="16"/>
  <c r="D58" i="16"/>
  <c r="C53" i="16"/>
  <c r="D53" i="16"/>
  <c r="C46" i="16"/>
  <c r="A1" i="15"/>
  <c r="I23" i="13"/>
  <c r="G23" i="13"/>
  <c r="F23" i="13"/>
  <c r="E23" i="13"/>
  <c r="D23" i="13"/>
  <c r="C23" i="13"/>
  <c r="D46" i="16"/>
  <c r="D58" i="11"/>
  <c r="J23" i="13" l="1"/>
  <c r="H23" i="13"/>
  <c r="H13" i="13"/>
  <c r="H19" i="13" s="1"/>
  <c r="J13" i="13"/>
  <c r="J19" i="13" s="1"/>
  <c r="D60" i="11"/>
  <c r="C27" i="16"/>
  <c r="C58" i="11"/>
  <c r="C48" i="11"/>
  <c r="C36" i="11"/>
  <c r="C40" i="11" s="1"/>
  <c r="C25" i="11"/>
  <c r="C17" i="11"/>
  <c r="C31" i="16" l="1"/>
  <c r="C60" i="11"/>
  <c r="C62" i="11" s="1"/>
  <c r="C35" i="16" l="1"/>
  <c r="C27" i="14"/>
  <c r="C31" i="14" s="1"/>
  <c r="C53" i="14" s="1"/>
  <c r="C57" i="14" s="1"/>
  <c r="D36" i="11"/>
  <c r="D40" i="11" s="1"/>
  <c r="D62" i="11" s="1"/>
  <c r="D25" i="11"/>
  <c r="D17" i="11"/>
  <c r="C48" i="16" l="1"/>
  <c r="C59" i="16" s="1"/>
  <c r="C54" i="16"/>
  <c r="D27" i="11"/>
  <c r="C27" i="11"/>
  <c r="D27" i="16" l="1"/>
  <c r="D31" i="16" l="1"/>
  <c r="D35" i="16" l="1"/>
  <c r="D27" i="14"/>
  <c r="D31" i="14" s="1"/>
  <c r="D53" i="14" s="1"/>
  <c r="D57" i="14" s="1"/>
  <c r="A1" i="14"/>
  <c r="A1" i="13"/>
  <c r="D48" i="16" l="1"/>
  <c r="D59" i="16" s="1"/>
  <c r="D54" i="16"/>
</calcChain>
</file>

<file path=xl/sharedStrings.xml><?xml version="1.0" encoding="utf-8"?>
<sst xmlns="http://schemas.openxmlformats.org/spreadsheetml/2006/main" count="339" uniqueCount="211">
  <si>
    <t>EXTRACT FROM</t>
  </si>
  <si>
    <t xml:space="preserve">          </t>
  </si>
  <si>
    <t>Reevaluarea imobilizărilor corporale, brut</t>
  </si>
  <si>
    <t>-</t>
  </si>
  <si>
    <t>(all amounts are expressed as ‘RON’ unless otherwise specified)</t>
  </si>
  <si>
    <t>ASSETS</t>
  </si>
  <si>
    <t>Non-current assets</t>
  </si>
  <si>
    <t>Goodwill</t>
  </si>
  <si>
    <t>Other Intangible assets</t>
  </si>
  <si>
    <t>Property, plant and equipment</t>
  </si>
  <si>
    <t>Right-of-use assets</t>
  </si>
  <si>
    <t>Non-current financial assets</t>
  </si>
  <si>
    <t>Total non-current assets</t>
  </si>
  <si>
    <t>Current assets</t>
  </si>
  <si>
    <t>Inventories</t>
  </si>
  <si>
    <t>Trade receivables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</si>
  <si>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</si>
  <si>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</si>
  <si>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</si>
  <si>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</si>
  <si>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</si>
  <si>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</si>
  <si>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</si>
  <si>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</si>
  <si>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</si>
  <si>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Revaluation reserve</t>
  </si>
  <si>
    <t>Other reserves</t>
  </si>
  <si>
    <t>Retained earnings</t>
  </si>
  <si>
    <t>Total equity attributable to owners of the Company</t>
  </si>
  <si>
    <t>Non-controlling interests</t>
  </si>
  <si>
    <t>Total equity</t>
  </si>
  <si>
    <t>Non-current liabilities</t>
  </si>
  <si>
    <t>Borrowings</t>
  </si>
  <si>
    <t>Lease liability</t>
  </si>
  <si>
    <t>Government grants</t>
  </si>
  <si>
    <t>Deferred tax liabilities</t>
  </si>
  <si>
    <t>Total non-current liabilities</t>
  </si>
  <si>
    <t>Current liabilities</t>
  </si>
  <si>
    <t>Liabilities related to acquisitions of subsidiaries</t>
  </si>
  <si>
    <t>Trade and other payables</t>
  </si>
  <si>
    <t>Employee benefits - current</t>
  </si>
  <si>
    <t>Current tax liabilities</t>
  </si>
  <si>
    <t>Total current liabilities</t>
  </si>
  <si>
    <t>Total liabilities</t>
  </si>
  <si>
    <t>TOTAL EQUITY AND LIABILITIES</t>
  </si>
  <si>
    <t>Revenue</t>
  </si>
  <si>
    <t>Other operating income</t>
  </si>
  <si>
    <t>Changes in inventories of finished goods and work in progress</t>
  </si>
  <si>
    <t>Raw materials, consumables used and merchandise costs</t>
  </si>
  <si>
    <t>Depreciation and amortisation</t>
  </si>
  <si>
    <t>Advertising costs</t>
  </si>
  <si>
    <t>Other gains/(losses) – net</t>
  </si>
  <si>
    <t>Finance income</t>
  </si>
  <si>
    <t>Finance costs</t>
  </si>
  <si>
    <t>Income tax expense</t>
  </si>
  <si>
    <t>Other comprehensive income</t>
  </si>
  <si>
    <t>Items that may be reclassified to profit or loss</t>
  </si>
  <si>
    <t>Exchange differences on translation of foreign operations</t>
  </si>
  <si>
    <t>Basic and diluted earnings per share (RON)</t>
  </si>
  <si>
    <t>Cash flows from operating activities</t>
  </si>
  <si>
    <t>Effects of exchange rate changes on cash and cash equivalents</t>
  </si>
  <si>
    <t>Total reportable segments</t>
  </si>
  <si>
    <t>Electric cables</t>
  </si>
  <si>
    <t>Edged panels and fencing mesh</t>
  </si>
  <si>
    <t>Doors for residential buildings</t>
  </si>
  <si>
    <t>Varnishes, paints and decorative plasters</t>
  </si>
  <si>
    <t>Fiberglass and fiberglass reinforcement</t>
  </si>
  <si>
    <t>Employee benefits expenses</t>
  </si>
  <si>
    <t>Services and utilities expenses</t>
  </si>
  <si>
    <t>Net foreign exchange gains/(losses)</t>
  </si>
  <si>
    <t>Gain/(loss) on disposal of property, plant and equipment</t>
  </si>
  <si>
    <t>Expected credit loss on trade receivables</t>
  </si>
  <si>
    <t>Impairment of current assets</t>
  </si>
  <si>
    <t>Other</t>
  </si>
  <si>
    <t>Share of loss of an associate</t>
  </si>
  <si>
    <t>Financial income</t>
  </si>
  <si>
    <t>Financial costs</t>
  </si>
  <si>
    <t>Segment profit/(loss) before tax</t>
  </si>
  <si>
    <t>Other disclosures:</t>
  </si>
  <si>
    <t>Capital expenditure</t>
  </si>
  <si>
    <t>Transactions with owners in their capacity as owners:</t>
  </si>
  <si>
    <t>Transaction costs on issuance of shares</t>
  </si>
  <si>
    <t>Share
capital</t>
  </si>
  <si>
    <t>Share
premium</t>
  </si>
  <si>
    <t>Revaluation
reserve</t>
  </si>
  <si>
    <t>Other
reserves</t>
  </si>
  <si>
    <t>Retained
earnings</t>
  </si>
  <si>
    <t>Total capital
attributable to owners
of the Company</t>
  </si>
  <si>
    <t>Total
equity</t>
  </si>
  <si>
    <t>Revenue from contracts with customers</t>
  </si>
  <si>
    <t>Share of net loss of associates accounted for using the equity method</t>
  </si>
  <si>
    <t>Result before income tax</t>
  </si>
  <si>
    <t>Items that will not be reclassified to profit or loss:</t>
  </si>
  <si>
    <t>Deferred tax on revaluations of property, plant and equipment</t>
  </si>
  <si>
    <t>Other comprehensive income, net of tax</t>
  </si>
  <si>
    <t>Total comprehensive income for the year</t>
  </si>
  <si>
    <t>- Non-controlling interests</t>
  </si>
  <si>
    <t>- Owners of the Company</t>
  </si>
  <si>
    <t>Total comprehensive income is attributable to:</t>
  </si>
  <si>
    <t>Non-controlling
interests</t>
  </si>
  <si>
    <t>Non-controlling interests on acquisition of subsidiary</t>
  </si>
  <si>
    <t>Adjustments for:</t>
  </si>
  <si>
    <t>Change in operating assets and liabilities, net of effects from purchase of controlled entity:</t>
  </si>
  <si>
    <t>Cash flows from investing activities:</t>
  </si>
  <si>
    <t>Cash flows from financing activities:</t>
  </si>
  <si>
    <t>Result before tax</t>
  </si>
  <si>
    <t>Movements in allowance for expected credit losses</t>
  </si>
  <si>
    <t>Interest income</t>
  </si>
  <si>
    <t>Interest expenses</t>
  </si>
  <si>
    <t>Unrealized foreign exchange loss</t>
  </si>
  <si>
    <t>Net (gain)/loss on sale of non-current assets</t>
  </si>
  <si>
    <t>Income tax paid</t>
  </si>
  <si>
    <t>Net cash generated from operating activities</t>
  </si>
  <si>
    <t>Payments for acquisition of property, plant and equipment</t>
  </si>
  <si>
    <t>Payments for acquisition of intangible assets</t>
  </si>
  <si>
    <t>Receipt of government grants</t>
  </si>
  <si>
    <t>Interest received</t>
  </si>
  <si>
    <t>Proceeds from the sale of property, plant and equipment</t>
  </si>
  <si>
    <t>Net cash used in investing activities</t>
  </si>
  <si>
    <t>Interest paid</t>
  </si>
  <si>
    <t>Transaction costs related to loans and borrowings</t>
  </si>
  <si>
    <t>Repayments of lease liabilities</t>
  </si>
  <si>
    <t>Transaction costs related to shares issuance</t>
  </si>
  <si>
    <t>Net cash generated from financing activities</t>
  </si>
  <si>
    <t>Amortisation of government grants</t>
  </si>
  <si>
    <t>Share of result of associate</t>
  </si>
  <si>
    <t>Gain on disposal of property, plant and equipment</t>
  </si>
  <si>
    <r>
      <t>EBITDA adjusted</t>
    </r>
    <r>
      <rPr>
        <b/>
        <vertAlign val="superscript"/>
        <sz val="8"/>
        <color theme="1"/>
        <rFont val="Tahoma"/>
        <family val="2"/>
      </rPr>
      <t>*</t>
    </r>
  </si>
  <si>
    <t>External customers</t>
  </si>
  <si>
    <t>Payment for the acquisition of a subsidiary, net of cash</t>
  </si>
  <si>
    <t>Proceeds from borrowings</t>
  </si>
  <si>
    <t>Repayment of borrowings</t>
  </si>
  <si>
    <t>Profit/(Loss) for the period from continuing operations</t>
  </si>
  <si>
    <t>31 December 2023</t>
  </si>
  <si>
    <t>Reversal of impairment/(Impairment) of current assets</t>
  </si>
  <si>
    <t>Proceeds from shares issued</t>
  </si>
  <si>
    <t>Cash and cash equivalents at 1 January</t>
  </si>
  <si>
    <t>In case there are inconsistencies or omissions from the amounts presented in the consolidated financial statements, the amounts presented in the consolidated financial statements will prevail.</t>
  </si>
  <si>
    <t>Profit/(Loss) is attributable to:</t>
  </si>
  <si>
    <t>Net finance result</t>
  </si>
  <si>
    <t>(Increase) of trade and other receivables</t>
  </si>
  <si>
    <t>(Increase)/decrease in inventories</t>
  </si>
  <si>
    <t>AS ADOPTED BY THE EUROPEAN UNION, AS REVISED</t>
  </si>
  <si>
    <t xml:space="preserve">PREPARED IN ACCORDANCE WITH THE OMFP NO. 2844/2016 AND INTERNATIONAL FINANCIAL REPORTING STANDARDS , </t>
  </si>
  <si>
    <t>CONSOLIDATED STATEMENT OF COMPREHENSIVE INCOME</t>
  </si>
  <si>
    <t>CONSOLIDATED STATEMENT OF FINANCIAL POSITION</t>
  </si>
  <si>
    <t>CONSOLIDATED STATEMENT OF CHANGES IN EQUITY</t>
  </si>
  <si>
    <t>CONSOLIDATED STATEMENT OF CASH FLOWS</t>
  </si>
  <si>
    <t>SEGMENT REPORTING</t>
  </si>
  <si>
    <t>CONSOLIDATED FINANCIAL STATEMENTS PREPARED FOR THE YEAR ENDED 31 DECEMBER 2024</t>
  </si>
  <si>
    <t>*The amounts presented are extracted from the Consolidated Financial Statements prepared for the year ended 31 December 2024 ("consolidated financial statements").</t>
  </si>
  <si>
    <t>ROCA INDUSTRY HOLDINGROCK1 S.A.</t>
  </si>
  <si>
    <t>FOR THE YEAR ENDED AS AT 31 DECEMBER 2024</t>
  </si>
  <si>
    <t>Loss on derecognition of associate</t>
  </si>
  <si>
    <t>Loss on liquidated entity</t>
  </si>
  <si>
    <t xml:space="preserve">Operating profit/ (loss) </t>
  </si>
  <si>
    <t>31 December 2024</t>
  </si>
  <si>
    <t>Balance as at 1 January 2023</t>
  </si>
  <si>
    <t>Result for the year</t>
  </si>
  <si>
    <t>Total comprehensive result for the year</t>
  </si>
  <si>
    <t>Transactions with non-controlling interests</t>
  </si>
  <si>
    <t>Balance as at 31 December 2023</t>
  </si>
  <si>
    <t>Transactions with owners in their capacity as shareholders:</t>
  </si>
  <si>
    <t>Capital contribution</t>
  </si>
  <si>
    <t xml:space="preserve">Non-controlling interests on acquisition of subsidiary </t>
  </si>
  <si>
    <t xml:space="preserve">Transactions with non-controlling interests </t>
  </si>
  <si>
    <t>Balance as at 31 December 2024</t>
  </si>
  <si>
    <t xml:space="preserve">Depreciation and amortisation </t>
  </si>
  <si>
    <t>Increase/(Decrease) of trade and other payables</t>
  </si>
  <si>
    <t>(Increase)/Decrease in long-term receivables</t>
  </si>
  <si>
    <t>Net decrease in cash and cash equivalents</t>
  </si>
  <si>
    <t>Cash and cash equivalents at the end of year</t>
  </si>
  <si>
    <t>Revaluation loss</t>
  </si>
  <si>
    <t xml:space="preserve"> -   </t>
  </si>
  <si>
    <t>Net foreign exchange losses</t>
  </si>
  <si>
    <t>Loss allowance</t>
  </si>
  <si>
    <t>Reversal of Impairment of current assets</t>
  </si>
  <si>
    <t xml:space="preserve">- </t>
  </si>
  <si>
    <t>Segment profit before tax</t>
  </si>
  <si>
    <t>Total assets</t>
  </si>
  <si>
    <t>External Customers</t>
  </si>
  <si>
    <t>Capital expenditures</t>
  </si>
  <si>
    <t>Please see below a reconciliation of adjusted EBITDA for each segment:</t>
  </si>
  <si>
    <t>Segment depreciation and amortisation</t>
  </si>
  <si>
    <t>Segment revaluation loss</t>
  </si>
  <si>
    <t xml:space="preserve">-   </t>
  </si>
  <si>
    <t>Segment gain on disposal of property, plant and equipment, net</t>
  </si>
  <si>
    <t>Segment net foreign exchange gains/(losses)</t>
  </si>
  <si>
    <t>Adjusted EBITDA</t>
  </si>
  <si>
    <t>Operational profit**</t>
  </si>
  <si>
    <t>Segment share of profit of an associate</t>
  </si>
  <si>
    <t>Segment loss on derecognition of associate</t>
  </si>
  <si>
    <t>Segment loss on liquidated entity</t>
  </si>
  <si>
    <t>EBITDA adjusted</t>
  </si>
  <si>
    <t>Unallocated:</t>
  </si>
  <si>
    <t xml:space="preserve">              Parent Company EBITDA adjusted</t>
  </si>
  <si>
    <t>TOTAL EBITDA adjusted</t>
  </si>
  <si>
    <t>Reconciliation of profit/(loss) account</t>
  </si>
  <si>
    <t>Income tax</t>
  </si>
  <si>
    <t>Segment result after tax</t>
  </si>
  <si>
    <t>Parent Company operating expenses</t>
  </si>
  <si>
    <t>Result after tax on continued operations</t>
  </si>
  <si>
    <t>Reconciliation of assets</t>
  </si>
  <si>
    <t>Segment operating assets</t>
  </si>
  <si>
    <t>Parent Company assets (mainly cash &amp; right-of-use assets)</t>
  </si>
  <si>
    <t>Reconciliation of liabilities</t>
  </si>
  <si>
    <t>Segment operating liabilities</t>
  </si>
  <si>
    <t>Parent Company liabilities</t>
  </si>
  <si>
    <r>
      <t>Operational profit</t>
    </r>
    <r>
      <rPr>
        <i/>
        <sz val="8"/>
        <color theme="1"/>
        <rFont val="Tahoma"/>
        <family val="2"/>
      </rPr>
      <t xml:space="preserve"> **</t>
    </r>
  </si>
  <si>
    <t>31.12.2024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</si>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</sst>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b/>
      <vertAlign val="superscript"/>
      <sz val="8"/>
      <color theme="1"/>
      <name val="Tahoma"/>
      <family val="2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2" applyNumberFormat="0" applyAlignment="0" applyProtection="0"/>
    <xf numFmtId="0" fontId="21" fillId="6" borderId="13" applyNumberFormat="0" applyAlignment="0" applyProtection="0"/>
    <xf numFmtId="0" fontId="23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9" fillId="0" borderId="0"/>
    <xf numFmtId="0" fontId="30" fillId="0" borderId="0"/>
    <xf numFmtId="0" fontId="31" fillId="0" borderId="0"/>
    <xf numFmtId="165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33" borderId="0">
      <alignment horizontal="left" vertical="top"/>
    </xf>
    <xf numFmtId="9" fontId="1" fillId="0" borderId="0" applyFont="0" applyFill="0" applyBorder="0" applyAlignment="0" applyProtection="0"/>
    <xf numFmtId="0" fontId="3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/>
    <xf numFmtId="0" fontId="31" fillId="0" borderId="0"/>
    <xf numFmtId="43" fontId="36" fillId="0" borderId="0" applyFont="0" applyFill="0" applyBorder="0" applyAlignment="0" applyProtection="0"/>
    <xf numFmtId="0" fontId="36" fillId="0" borderId="0"/>
    <xf numFmtId="0" fontId="38" fillId="4" borderId="0" applyNumberFormat="0" applyBorder="0" applyAlignment="0" applyProtection="0"/>
    <xf numFmtId="0" fontId="39" fillId="0" borderId="0"/>
    <xf numFmtId="0" fontId="18" fillId="3" borderId="0" applyNumberFormat="0" applyBorder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0" borderId="0"/>
    <xf numFmtId="0" fontId="41" fillId="0" borderId="0"/>
    <xf numFmtId="0" fontId="41" fillId="8" borderId="16" applyNumberFormat="0" applyFont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24" fillId="7" borderId="15" applyNumberFormat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0" borderId="0"/>
    <xf numFmtId="43" fontId="44" fillId="0" borderId="0" applyFont="0" applyFill="0" applyBorder="0" applyAlignment="0" applyProtection="0"/>
    <xf numFmtId="44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9" fillId="0" borderId="0"/>
    <xf numFmtId="0" fontId="45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0" fillId="0" borderId="0"/>
    <xf numFmtId="0" fontId="36" fillId="0" borderId="0"/>
    <xf numFmtId="166" fontId="36" fillId="0" borderId="0" applyFont="0" applyFill="0" applyBorder="0" applyAlignment="0" applyProtection="0"/>
    <xf numFmtId="0" fontId="47" fillId="0" borderId="0"/>
    <xf numFmtId="0" fontId="36" fillId="0" borderId="0"/>
    <xf numFmtId="0" fontId="36" fillId="0" borderId="0"/>
    <xf numFmtId="43" fontId="47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43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1" fillId="8" borderId="16" applyNumberFormat="0" applyFont="0" applyAlignment="0" applyProtection="0"/>
    <xf numFmtId="0" fontId="20" fillId="5" borderId="12" applyNumberFormat="0" applyAlignment="0" applyProtection="0"/>
    <xf numFmtId="0" fontId="1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43" fontId="40" fillId="0" borderId="0" applyFont="0" applyFill="0" applyBorder="0" applyAlignment="0" applyProtection="0"/>
    <xf numFmtId="169" fontId="1" fillId="0" borderId="0"/>
    <xf numFmtId="167" fontId="30" fillId="0" borderId="0"/>
    <xf numFmtId="169" fontId="36" fillId="0" borderId="0"/>
    <xf numFmtId="167" fontId="1" fillId="0" borderId="0"/>
    <xf numFmtId="169" fontId="36" fillId="0" borderId="0"/>
    <xf numFmtId="167" fontId="1" fillId="0" borderId="0"/>
    <xf numFmtId="0" fontId="1" fillId="0" borderId="0"/>
    <xf numFmtId="169" fontId="1" fillId="0" borderId="0"/>
    <xf numFmtId="171" fontId="36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8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6" fillId="0" borderId="0"/>
    <xf numFmtId="0" fontId="47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6" fillId="0" borderId="0"/>
    <xf numFmtId="171" fontId="36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40" fillId="0" borderId="0"/>
    <xf numFmtId="167" fontId="36" fillId="0" borderId="0"/>
    <xf numFmtId="0" fontId="3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36" fillId="0" borderId="0"/>
    <xf numFmtId="0" fontId="1" fillId="0" borderId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10" applyNumberFormat="0" applyFill="0" applyAlignment="0" applyProtection="0"/>
    <xf numFmtId="0" fontId="52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55" fillId="5" borderId="12" applyNumberFormat="0" applyAlignment="0" applyProtection="0"/>
    <xf numFmtId="0" fontId="56" fillId="6" borderId="13" applyNumberFormat="0" applyAlignment="0" applyProtection="0"/>
    <xf numFmtId="0" fontId="57" fillId="6" borderId="12" applyNumberFormat="0" applyAlignment="0" applyProtection="0"/>
    <xf numFmtId="0" fontId="58" fillId="0" borderId="14" applyNumberFormat="0" applyFill="0" applyAlignment="0" applyProtection="0"/>
    <xf numFmtId="0" fontId="59" fillId="7" borderId="15" applyNumberFormat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62" fillId="32" borderId="0" applyNumberFormat="0" applyBorder="0" applyAlignment="0" applyProtection="0"/>
    <xf numFmtId="0" fontId="36" fillId="0" borderId="0"/>
    <xf numFmtId="0" fontId="30" fillId="8" borderId="16" applyNumberFormat="0" applyFont="0" applyAlignment="0" applyProtection="0"/>
    <xf numFmtId="0" fontId="36" fillId="0" borderId="0"/>
    <xf numFmtId="0" fontId="36" fillId="0" borderId="0"/>
    <xf numFmtId="0" fontId="30" fillId="8" borderId="16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0" fontId="1" fillId="0" borderId="0"/>
    <xf numFmtId="0" fontId="36" fillId="0" borderId="0"/>
    <xf numFmtId="167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5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6" borderId="12" applyNumberFormat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3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18" fillId="3" borderId="0" applyNumberFormat="0" applyBorder="0" applyAlignment="0" applyProtection="0"/>
    <xf numFmtId="0" fontId="24" fillId="7" borderId="15" applyNumberFormat="0" applyAlignment="0" applyProtection="0"/>
    <xf numFmtId="165" fontId="1" fillId="0" borderId="0" applyFont="0" applyFill="0" applyBorder="0" applyAlignment="0" applyProtection="0"/>
    <xf numFmtId="0" fontId="63" fillId="0" borderId="18"/>
    <xf numFmtId="0" fontId="43" fillId="0" borderId="0"/>
    <xf numFmtId="0" fontId="42" fillId="0" borderId="0"/>
    <xf numFmtId="43" fontId="1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6" fillId="0" borderId="0"/>
    <xf numFmtId="165" fontId="36" fillId="0" borderId="0" applyNumberFormat="0" applyFill="0" applyBorder="0" applyAlignment="0" applyProtection="0"/>
    <xf numFmtId="165" fontId="36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52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6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164" fontId="6" fillId="0" borderId="3" xfId="1" applyNumberFormat="1" applyFont="1" applyFill="1" applyBorder="1"/>
    <xf numFmtId="3" fontId="3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/>
    <xf numFmtId="0" fontId="6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64" fontId="4" fillId="0" borderId="1" xfId="0" quotePrefix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6" fillId="0" borderId="0" xfId="1" applyNumberFormat="1" applyFont="1" applyFill="1" applyAlignment="1">
      <alignment horizontal="right"/>
    </xf>
    <xf numFmtId="164" fontId="6" fillId="0" borderId="21" xfId="1" applyNumberFormat="1" applyFont="1" applyFill="1" applyBorder="1" applyAlignment="1">
      <alignment horizontal="right" vertical="center"/>
    </xf>
    <xf numFmtId="164" fontId="6" fillId="0" borderId="21" xfId="1" applyNumberFormat="1" applyFont="1" applyFill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22" xfId="1" applyNumberFormat="1" applyFont="1" applyBorder="1" applyAlignment="1">
      <alignment horizontal="right" vertical="center"/>
    </xf>
    <xf numFmtId="164" fontId="5" fillId="0" borderId="22" xfId="1" applyNumberFormat="1" applyFont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164" fontId="6" fillId="0" borderId="0" xfId="1" applyNumberFormat="1" applyFont="1"/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0" fontId="67" fillId="0" borderId="0" xfId="0" applyFont="1" applyAlignment="1">
      <alignment vertical="center"/>
    </xf>
    <xf numFmtId="0" fontId="68" fillId="0" borderId="0" xfId="2" applyFont="1" applyFill="1"/>
    <xf numFmtId="0" fontId="4" fillId="0" borderId="21" xfId="0" quotePrefix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12" fillId="0" borderId="1" xfId="0" quotePrefix="1" applyNumberFormat="1" applyFont="1" applyBorder="1" applyAlignment="1">
      <alignment horizontal="right" vertical="center" wrapText="1"/>
    </xf>
    <xf numFmtId="164" fontId="10" fillId="34" borderId="19" xfId="1" applyNumberFormat="1" applyFont="1" applyFill="1" applyBorder="1" applyAlignment="1">
      <alignment horizontal="center"/>
    </xf>
    <xf numFmtId="164" fontId="10" fillId="34" borderId="20" xfId="1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Border="1"/>
    <xf numFmtId="164" fontId="5" fillId="0" borderId="23" xfId="1" applyNumberFormat="1" applyFont="1" applyBorder="1" applyAlignment="1">
      <alignment horizontal="center" vertical="center" wrapText="1"/>
    </xf>
    <xf numFmtId="164" fontId="5" fillId="0" borderId="22" xfId="1" applyNumberFormat="1" applyFont="1" applyBorder="1" applyAlignment="1">
      <alignment horizontal="center" vertical="center" wrapText="1"/>
    </xf>
    <xf numFmtId="164" fontId="5" fillId="0" borderId="24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5" xfId="1" applyNumberFormat="1" applyFont="1" applyBorder="1" applyAlignment="1">
      <alignment horizontal="right" vertical="center" wrapText="1"/>
    </xf>
    <xf numFmtId="164" fontId="6" fillId="0" borderId="0" xfId="1" applyNumberFormat="1" applyFont="1" applyAlignment="1">
      <alignment vertical="center" wrapText="1"/>
    </xf>
    <xf numFmtId="164" fontId="6" fillId="0" borderId="23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5" fillId="0" borderId="23" xfId="1" applyNumberFormat="1" applyFont="1" applyBorder="1" applyAlignment="1">
      <alignment horizontal="right" vertical="center"/>
    </xf>
    <xf numFmtId="164" fontId="6" fillId="0" borderId="23" xfId="1" applyNumberFormat="1" applyFont="1" applyBorder="1"/>
    <xf numFmtId="164" fontId="6" fillId="0" borderId="0" xfId="1" applyNumberFormat="1" applyFont="1"/>
    <xf numFmtId="164" fontId="67" fillId="0" borderId="0" xfId="1" applyNumberFormat="1" applyFont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left" vertical="center"/>
    </xf>
    <xf numFmtId="164" fontId="67" fillId="0" borderId="0" xfId="1" applyNumberFormat="1" applyFont="1" applyAlignment="1">
      <alignment horizontal="right" vertical="center" wrapText="1"/>
    </xf>
    <xf numFmtId="0" fontId="67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164" fontId="5" fillId="0" borderId="0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 wrapText="1"/>
    </xf>
    <xf numFmtId="3" fontId="6" fillId="0" borderId="0" xfId="0" applyNumberFormat="1" applyFont="1"/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2:N15"/>
  <sheetViews>
    <sheetView showGridLines="0" tabSelected="1" zoomScaleNormal="100" workbookViewId="0">
      <selection activeCell="F29" sqref="F29"/>
    </sheetView>
  </sheetViews>
  <sheetFormatPr defaultColWidth="8.6640625" defaultRowHeight="10.199999999999999" x14ac:dyDescent="0.2"/>
  <cols>
    <col min="1" max="1" width="8.6640625" style="47"/>
    <col min="2" max="2" width="12.21875" style="47" customWidth="1"/>
    <col min="3" max="3" width="15.88671875" style="47" customWidth="1"/>
    <col min="4" max="4" width="11.21875" style="47" customWidth="1"/>
    <col min="5" max="5" width="9.21875" style="47" customWidth="1"/>
    <col min="6" max="6" width="10.109375" style="47" customWidth="1"/>
    <col min="7" max="16384" width="8.6640625" style="47"/>
  </cols>
  <sheetData>
    <row r="2" spans="1:14" x14ac:dyDescent="0.2">
      <c r="B2" s="112"/>
      <c r="C2" s="112"/>
      <c r="D2" s="114" t="s">
        <v>0</v>
      </c>
      <c r="E2" s="112"/>
      <c r="F2" s="112"/>
      <c r="G2" s="112"/>
    </row>
    <row r="3" spans="1:14" x14ac:dyDescent="0.2">
      <c r="B3" s="115"/>
      <c r="C3" s="115"/>
      <c r="D3" s="116" t="s">
        <v>149</v>
      </c>
      <c r="E3" s="115"/>
      <c r="F3" s="115"/>
      <c r="G3" s="112"/>
    </row>
    <row r="4" spans="1:14" x14ac:dyDescent="0.2">
      <c r="B4" s="117"/>
      <c r="C4" s="112"/>
      <c r="D4" s="116" t="s">
        <v>143</v>
      </c>
      <c r="E4" s="112"/>
      <c r="F4" s="112"/>
      <c r="G4" s="112"/>
    </row>
    <row r="5" spans="1:14" x14ac:dyDescent="0.2">
      <c r="B5" s="117"/>
      <c r="C5" s="112"/>
      <c r="D5" s="116" t="s">
        <v>142</v>
      </c>
      <c r="E5" s="112"/>
      <c r="F5" s="112"/>
      <c r="G5" s="112"/>
    </row>
    <row r="6" spans="1:14" x14ac:dyDescent="0.2">
      <c r="B6" s="117"/>
      <c r="C6" s="112"/>
      <c r="D6" s="116"/>
      <c r="E6" s="112"/>
      <c r="F6" s="112"/>
      <c r="G6" s="112"/>
    </row>
    <row r="7" spans="1:14" x14ac:dyDescent="0.2">
      <c r="B7" s="13"/>
      <c r="D7" s="44"/>
    </row>
    <row r="8" spans="1:14" x14ac:dyDescent="0.2">
      <c r="B8" s="108" t="s">
        <v>144</v>
      </c>
    </row>
    <row r="9" spans="1:14" x14ac:dyDescent="0.2">
      <c r="B9" s="108" t="s">
        <v>145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">
      <c r="B10" s="108" t="s">
        <v>146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">
      <c r="B11" s="108" t="s">
        <v>147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">
      <c r="B12" s="108" t="s">
        <v>148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x14ac:dyDescent="0.2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s="112" customFormat="1" x14ac:dyDescent="0.2">
      <c r="A14" s="47"/>
      <c r="B14" s="113" t="s">
        <v>150</v>
      </c>
    </row>
    <row r="15" spans="1:14" s="112" customFormat="1" x14ac:dyDescent="0.2">
      <c r="A15" s="47"/>
      <c r="B15" s="113" t="s">
        <v>137</v>
      </c>
    </row>
  </sheetData>
  <hyperlinks>
    <hyperlink ref="B9" location="SOFP!A1" display="CONSOLIDATED STATEMENT OF FINANCIAL POSITION" xr:uid="{3A91996A-652D-4D35-97F8-4272DE33DFAA}"/>
    <hyperlink ref="B10" location="SOCE!A1" display="CONSOLIDATED STATEMENT OF CHANGES IN EQUITY" xr:uid="{67D9B2C3-FA4A-42E5-A887-D6F770416BB1}"/>
    <hyperlink ref="B11" location="SOCF!A1" display="CONSOLIDATED STATEMENT OF CASH FLOWS" xr:uid="{D42AA9BD-AE16-4C79-BECF-3A0376D095E4}"/>
    <hyperlink ref="B12" location="'SEGMENT REPORTING'!A1" display="SEGMENT REPORTING" xr:uid="{1A889B47-D73A-4849-948C-7DA607EE0675}"/>
    <hyperlink ref="B8" location="SOCI!A1" display="CONSOLIDATED STATEMENT OF COMPREHENSIVE INCOME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D60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C30" sqref="A1:XFD1048576"/>
    </sheetView>
  </sheetViews>
  <sheetFormatPr defaultColWidth="8.88671875" defaultRowHeight="10.199999999999999" x14ac:dyDescent="0.2"/>
  <cols>
    <col min="1" max="1" width="40.109375" style="79" customWidth="1"/>
    <col min="2" max="2" width="2.44140625" style="55" customWidth="1"/>
    <col min="3" max="3" width="14.109375" style="78" customWidth="1"/>
    <col min="4" max="4" width="14.77734375" style="78" customWidth="1"/>
    <col min="5" max="16384" width="8.88671875" style="55"/>
  </cols>
  <sheetData>
    <row r="1" spans="1:4" x14ac:dyDescent="0.2">
      <c r="A1" s="36" t="s">
        <v>151</v>
      </c>
    </row>
    <row r="2" spans="1:4" x14ac:dyDescent="0.2">
      <c r="A2" s="15" t="s">
        <v>4</v>
      </c>
    </row>
    <row r="3" spans="1:4" x14ac:dyDescent="0.2">
      <c r="A3" s="15"/>
    </row>
    <row r="4" spans="1:4" x14ac:dyDescent="0.2">
      <c r="B4" s="24" t="s">
        <v>144</v>
      </c>
    </row>
    <row r="5" spans="1:4" x14ac:dyDescent="0.2">
      <c r="B5" s="54" t="s">
        <v>152</v>
      </c>
    </row>
    <row r="6" spans="1:4" x14ac:dyDescent="0.2">
      <c r="B6" s="25"/>
    </row>
    <row r="7" spans="1:4" x14ac:dyDescent="0.2">
      <c r="C7" s="80"/>
      <c r="D7" s="80"/>
    </row>
    <row r="8" spans="1:4" ht="10.8" thickBot="1" x14ac:dyDescent="0.25">
      <c r="B8" s="20"/>
      <c r="C8" s="109">
        <v>2024</v>
      </c>
      <c r="D8" s="109">
        <v>2023</v>
      </c>
    </row>
    <row r="9" spans="1:4" x14ac:dyDescent="0.2">
      <c r="B9" s="20"/>
      <c r="C9" s="81"/>
      <c r="D9" s="81"/>
    </row>
    <row r="10" spans="1:4" x14ac:dyDescent="0.2">
      <c r="A10" s="29"/>
      <c r="B10" s="26"/>
      <c r="C10" s="27"/>
      <c r="D10" s="26"/>
    </row>
    <row r="11" spans="1:4" x14ac:dyDescent="0.2">
      <c r="A11" s="29" t="s">
        <v>89</v>
      </c>
      <c r="B11" s="28"/>
      <c r="C11" s="151">
        <v>599182219</v>
      </c>
      <c r="D11" s="4">
        <v>425863799</v>
      </c>
    </row>
    <row r="12" spans="1:4" x14ac:dyDescent="0.2">
      <c r="A12" s="29" t="s">
        <v>46</v>
      </c>
      <c r="B12" s="28"/>
      <c r="C12" s="4">
        <v>1777099</v>
      </c>
      <c r="D12" s="4">
        <v>1392430</v>
      </c>
    </row>
    <row r="13" spans="1:4" x14ac:dyDescent="0.2">
      <c r="A13" s="29"/>
      <c r="B13" s="28"/>
      <c r="C13" s="4"/>
      <c r="D13" s="4"/>
    </row>
    <row r="14" spans="1:4" x14ac:dyDescent="0.2">
      <c r="A14" s="29" t="s">
        <v>47</v>
      </c>
      <c r="B14" s="28"/>
      <c r="C14" s="4">
        <v>14950984</v>
      </c>
      <c r="D14" s="4">
        <v>-15147448</v>
      </c>
    </row>
    <row r="15" spans="1:4" x14ac:dyDescent="0.2">
      <c r="A15" s="41" t="s">
        <v>48</v>
      </c>
      <c r="B15" s="28"/>
      <c r="C15" s="4">
        <v>-396636331</v>
      </c>
      <c r="D15" s="4">
        <v>-270521860</v>
      </c>
    </row>
    <row r="16" spans="1:4" x14ac:dyDescent="0.2">
      <c r="A16" s="41" t="s">
        <v>49</v>
      </c>
      <c r="B16" s="28"/>
      <c r="C16" s="4">
        <v>-30613323</v>
      </c>
      <c r="D16" s="4">
        <v>-22918628</v>
      </c>
    </row>
    <row r="17" spans="1:4" x14ac:dyDescent="0.2">
      <c r="A17" s="41" t="s">
        <v>67</v>
      </c>
      <c r="B17" s="28"/>
      <c r="C17" s="4">
        <v>-95823794</v>
      </c>
      <c r="D17" s="4">
        <v>-68188370</v>
      </c>
    </row>
    <row r="18" spans="1:4" x14ac:dyDescent="0.2">
      <c r="A18" s="41" t="s">
        <v>50</v>
      </c>
      <c r="B18" s="28"/>
      <c r="C18" s="4">
        <v>-9789385</v>
      </c>
      <c r="D18" s="4">
        <v>-7654757</v>
      </c>
    </row>
    <row r="19" spans="1:4" x14ac:dyDescent="0.2">
      <c r="A19" s="41" t="s">
        <v>68</v>
      </c>
      <c r="B19" s="28"/>
      <c r="C19" s="4">
        <v>-53460780</v>
      </c>
      <c r="D19" s="4">
        <v>-41593451</v>
      </c>
    </row>
    <row r="20" spans="1:4" x14ac:dyDescent="0.2">
      <c r="A20" s="41" t="s">
        <v>51</v>
      </c>
      <c r="B20" s="28"/>
      <c r="C20" s="4">
        <v>2819256</v>
      </c>
      <c r="D20" s="4">
        <v>-3558212</v>
      </c>
    </row>
    <row r="21" spans="1:4" x14ac:dyDescent="0.2">
      <c r="A21" s="41" t="s">
        <v>153</v>
      </c>
      <c r="B21" s="28"/>
      <c r="C21" s="4">
        <v>0</v>
      </c>
      <c r="D21" s="4">
        <v>-705018</v>
      </c>
    </row>
    <row r="22" spans="1:4" x14ac:dyDescent="0.2">
      <c r="A22" s="41" t="s">
        <v>154</v>
      </c>
      <c r="B22" s="28"/>
      <c r="C22" s="4">
        <v>0</v>
      </c>
      <c r="D22" s="4">
        <v>-17047</v>
      </c>
    </row>
    <row r="23" spans="1:4" x14ac:dyDescent="0.2">
      <c r="A23" s="20" t="s">
        <v>155</v>
      </c>
      <c r="B23" s="26"/>
      <c r="C23" s="30">
        <f>SUM(C11:C22)</f>
        <v>32405945</v>
      </c>
      <c r="D23" s="30">
        <f>SUM(D11:D22)</f>
        <v>-3048562</v>
      </c>
    </row>
    <row r="24" spans="1:4" x14ac:dyDescent="0.2">
      <c r="A24" s="20"/>
      <c r="B24" s="26"/>
      <c r="C24" s="76"/>
      <c r="D24" s="76"/>
    </row>
    <row r="25" spans="1:4" x14ac:dyDescent="0.2">
      <c r="A25" s="41" t="s">
        <v>52</v>
      </c>
      <c r="B25" s="28"/>
      <c r="C25" s="4">
        <v>307234</v>
      </c>
      <c r="D25" s="4">
        <v>699530</v>
      </c>
    </row>
    <row r="26" spans="1:4" x14ac:dyDescent="0.2">
      <c r="A26" s="41" t="s">
        <v>53</v>
      </c>
      <c r="B26" s="28"/>
      <c r="C26" s="4">
        <v>-25224951</v>
      </c>
      <c r="D26" s="4">
        <v>-18446653</v>
      </c>
    </row>
    <row r="27" spans="1:4" x14ac:dyDescent="0.2">
      <c r="A27" s="20" t="s">
        <v>139</v>
      </c>
      <c r="B27" s="26"/>
      <c r="C27" s="32">
        <f>SUM(C25:C26)</f>
        <v>-24917717</v>
      </c>
      <c r="D27" s="32">
        <f>SUM(D25:D26)</f>
        <v>-17747123</v>
      </c>
    </row>
    <row r="28" spans="1:4" x14ac:dyDescent="0.2">
      <c r="A28" s="20"/>
      <c r="B28" s="26"/>
      <c r="C28" s="77"/>
      <c r="D28" s="77"/>
    </row>
    <row r="29" spans="1:4" x14ac:dyDescent="0.2">
      <c r="A29" s="41" t="s">
        <v>90</v>
      </c>
      <c r="B29" s="26"/>
      <c r="C29" s="33">
        <v>0</v>
      </c>
      <c r="D29" s="33">
        <v>-206065</v>
      </c>
    </row>
    <row r="30" spans="1:4" x14ac:dyDescent="0.2">
      <c r="B30" s="28"/>
      <c r="C30" s="33"/>
      <c r="D30" s="33"/>
    </row>
    <row r="31" spans="1:4" x14ac:dyDescent="0.2">
      <c r="A31" s="20" t="s">
        <v>91</v>
      </c>
      <c r="B31" s="26"/>
      <c r="C31" s="32">
        <f>C29+C27+C23</f>
        <v>7488228</v>
      </c>
      <c r="D31" s="32">
        <f>D29+D27+D23</f>
        <v>-21001750</v>
      </c>
    </row>
    <row r="32" spans="1:4" x14ac:dyDescent="0.2">
      <c r="A32" s="20"/>
      <c r="B32" s="26"/>
      <c r="C32" s="77"/>
      <c r="D32" s="77"/>
    </row>
    <row r="33" spans="1:4" x14ac:dyDescent="0.2">
      <c r="A33" s="41" t="s">
        <v>54</v>
      </c>
      <c r="B33" s="28"/>
      <c r="C33" s="6">
        <v>-1611596</v>
      </c>
      <c r="D33" s="6">
        <v>-128838</v>
      </c>
    </row>
    <row r="34" spans="1:4" x14ac:dyDescent="0.2">
      <c r="A34" s="41"/>
      <c r="B34" s="28"/>
      <c r="C34" s="55"/>
      <c r="D34" s="6"/>
    </row>
    <row r="35" spans="1:4" x14ac:dyDescent="0.2">
      <c r="A35" s="20" t="s">
        <v>132</v>
      </c>
      <c r="B35" s="26"/>
      <c r="C35" s="32">
        <f>SUM(C31:C33)</f>
        <v>5876632</v>
      </c>
      <c r="D35" s="32">
        <f>SUM(D31:D33)</f>
        <v>-21130588</v>
      </c>
    </row>
    <row r="36" spans="1:4" x14ac:dyDescent="0.2">
      <c r="B36" s="28"/>
      <c r="C36" s="34"/>
      <c r="D36" s="34"/>
    </row>
    <row r="37" spans="1:4" x14ac:dyDescent="0.2">
      <c r="A37" s="82" t="s">
        <v>55</v>
      </c>
      <c r="B37" s="26"/>
      <c r="C37" s="31"/>
      <c r="D37" s="31"/>
    </row>
    <row r="38" spans="1:4" x14ac:dyDescent="0.2">
      <c r="A38" s="83" t="s">
        <v>56</v>
      </c>
      <c r="B38" s="28"/>
      <c r="C38" s="55"/>
      <c r="D38" s="55"/>
    </row>
    <row r="39" spans="1:4" x14ac:dyDescent="0.2">
      <c r="A39" s="29" t="s">
        <v>57</v>
      </c>
      <c r="B39" s="28"/>
      <c r="C39" s="33">
        <v>-114749</v>
      </c>
      <c r="D39" s="151">
        <v>887098</v>
      </c>
    </row>
    <row r="40" spans="1:4" x14ac:dyDescent="0.2">
      <c r="A40" s="29"/>
      <c r="B40" s="28"/>
      <c r="C40" s="33"/>
      <c r="D40" s="33"/>
    </row>
    <row r="41" spans="1:4" x14ac:dyDescent="0.2">
      <c r="A41" s="29"/>
      <c r="B41" s="28"/>
      <c r="C41" s="33"/>
      <c r="D41" s="33"/>
    </row>
    <row r="42" spans="1:4" x14ac:dyDescent="0.2">
      <c r="A42" s="83" t="s">
        <v>92</v>
      </c>
      <c r="B42" s="28"/>
      <c r="C42" s="33"/>
      <c r="D42" s="33"/>
    </row>
    <row r="43" spans="1:4" x14ac:dyDescent="0.2">
      <c r="A43" s="29" t="s">
        <v>2</v>
      </c>
      <c r="B43" s="28"/>
      <c r="C43" s="33">
        <v>2821362</v>
      </c>
      <c r="D43" s="33">
        <v>18305263</v>
      </c>
    </row>
    <row r="44" spans="1:4" x14ac:dyDescent="0.2">
      <c r="A44" s="29" t="s">
        <v>93</v>
      </c>
      <c r="B44" s="28"/>
      <c r="C44" s="33">
        <v>-451418</v>
      </c>
      <c r="D44" s="33">
        <v>-2926767</v>
      </c>
    </row>
    <row r="45" spans="1:4" x14ac:dyDescent="0.2">
      <c r="A45" s="29"/>
      <c r="B45" s="28"/>
      <c r="C45" s="33"/>
      <c r="D45" s="33"/>
    </row>
    <row r="46" spans="1:4" x14ac:dyDescent="0.2">
      <c r="A46" s="20" t="s">
        <v>94</v>
      </c>
      <c r="B46" s="26"/>
      <c r="C46" s="32">
        <f>SUM(C39:C45)</f>
        <v>2255195</v>
      </c>
      <c r="D46" s="32">
        <f>SUM(D39:D45)</f>
        <v>16265594</v>
      </c>
    </row>
    <row r="47" spans="1:4" x14ac:dyDescent="0.2">
      <c r="B47" s="28"/>
      <c r="C47" s="33"/>
      <c r="D47" s="33"/>
    </row>
    <row r="48" spans="1:4" x14ac:dyDescent="0.2">
      <c r="A48" s="20" t="s">
        <v>95</v>
      </c>
      <c r="B48" s="28"/>
      <c r="C48" s="32">
        <f>C35+C46</f>
        <v>8131827</v>
      </c>
      <c r="D48" s="32">
        <f>D35+D46</f>
        <v>-4864994</v>
      </c>
    </row>
    <row r="49" spans="1:4" x14ac:dyDescent="0.2">
      <c r="B49" s="28"/>
      <c r="C49" s="33"/>
      <c r="D49" s="33"/>
    </row>
    <row r="50" spans="1:4" x14ac:dyDescent="0.2">
      <c r="A50" s="20" t="s">
        <v>138</v>
      </c>
      <c r="B50" s="28"/>
      <c r="C50" s="33"/>
      <c r="D50" s="33"/>
    </row>
    <row r="51" spans="1:4" x14ac:dyDescent="0.2">
      <c r="A51" s="54" t="s">
        <v>97</v>
      </c>
      <c r="B51" s="28"/>
      <c r="C51" s="33">
        <v>1520816</v>
      </c>
      <c r="D51" s="33">
        <v>-19394198</v>
      </c>
    </row>
    <row r="52" spans="1:4" x14ac:dyDescent="0.2">
      <c r="A52" s="54" t="s">
        <v>96</v>
      </c>
      <c r="B52" s="28"/>
      <c r="C52" s="33">
        <v>4355816</v>
      </c>
      <c r="D52" s="33">
        <v>-1736390</v>
      </c>
    </row>
    <row r="53" spans="1:4" x14ac:dyDescent="0.2">
      <c r="B53" s="28"/>
      <c r="C53" s="53">
        <f>SUM(C51:C52)</f>
        <v>5876632</v>
      </c>
      <c r="D53" s="53">
        <f>SUM(D51:D52)</f>
        <v>-21130588</v>
      </c>
    </row>
    <row r="54" spans="1:4" x14ac:dyDescent="0.2">
      <c r="B54" s="28"/>
      <c r="C54" s="33">
        <f>C53-C35</f>
        <v>0</v>
      </c>
      <c r="D54" s="33">
        <f>D53-D35</f>
        <v>0</v>
      </c>
    </row>
    <row r="55" spans="1:4" x14ac:dyDescent="0.2">
      <c r="A55" s="36" t="s">
        <v>98</v>
      </c>
      <c r="B55" s="28"/>
      <c r="C55" s="33"/>
      <c r="D55" s="33"/>
    </row>
    <row r="56" spans="1:4" x14ac:dyDescent="0.2">
      <c r="A56" s="54" t="s">
        <v>97</v>
      </c>
      <c r="B56" s="28"/>
      <c r="C56" s="33">
        <v>3821911</v>
      </c>
      <c r="D56" s="33">
        <v>-4757864</v>
      </c>
    </row>
    <row r="57" spans="1:4" x14ac:dyDescent="0.2">
      <c r="A57" s="54" t="s">
        <v>96</v>
      </c>
      <c r="B57" s="28"/>
      <c r="C57" s="33">
        <v>4309916</v>
      </c>
      <c r="D57" s="33">
        <v>-107130</v>
      </c>
    </row>
    <row r="58" spans="1:4" x14ac:dyDescent="0.2">
      <c r="B58" s="28"/>
      <c r="C58" s="53">
        <f>SUM(C56:C57)</f>
        <v>8131827</v>
      </c>
      <c r="D58" s="53">
        <f>SUM(D56:D57)</f>
        <v>-4864994</v>
      </c>
    </row>
    <row r="59" spans="1:4" x14ac:dyDescent="0.2">
      <c r="A59" s="20"/>
      <c r="B59" s="26"/>
      <c r="C59" s="33">
        <f>C58-C48</f>
        <v>0</v>
      </c>
      <c r="D59" s="33">
        <f>D58-D48</f>
        <v>0</v>
      </c>
    </row>
    <row r="60" spans="1:4" x14ac:dyDescent="0.2">
      <c r="A60" s="41" t="s">
        <v>58</v>
      </c>
      <c r="B60" s="28"/>
      <c r="C60" s="35">
        <v>0.01</v>
      </c>
      <c r="D60" s="35">
        <v>-0.11</v>
      </c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72"/>
  <sheetViews>
    <sheetView showGridLines="0" zoomScaleNormal="100" workbookViewId="0">
      <pane ySplit="8" topLeftCell="A9" activePane="bottomLeft" state="frozen"/>
      <selection pane="bottomLeft" activeCell="C31" sqref="A1:XFD1048576"/>
    </sheetView>
  </sheetViews>
  <sheetFormatPr defaultColWidth="8.6640625" defaultRowHeight="10.199999999999999" x14ac:dyDescent="0.2"/>
  <cols>
    <col min="1" max="1" width="45.88671875" style="16" customWidth="1"/>
    <col min="2" max="2" width="2.44140625" style="47" customWidth="1"/>
    <col min="3" max="3" width="16" style="47" bestFit="1" customWidth="1"/>
    <col min="4" max="4" width="19.6640625" style="17" customWidth="1"/>
    <col min="5" max="16384" width="8.6640625" style="47"/>
  </cols>
  <sheetData>
    <row r="1" spans="1:9" x14ac:dyDescent="0.2">
      <c r="A1" s="36" t="s">
        <v>151</v>
      </c>
      <c r="D1" s="14"/>
    </row>
    <row r="2" spans="1:9" x14ac:dyDescent="0.2">
      <c r="A2" s="15" t="s">
        <v>4</v>
      </c>
      <c r="D2" s="14"/>
    </row>
    <row r="3" spans="1:9" x14ac:dyDescent="0.2">
      <c r="A3" s="15"/>
      <c r="D3" s="14"/>
    </row>
    <row r="4" spans="1:9" x14ac:dyDescent="0.2">
      <c r="B4" s="56" t="s">
        <v>145</v>
      </c>
      <c r="D4" s="18"/>
    </row>
    <row r="5" spans="1:9" x14ac:dyDescent="0.2">
      <c r="B5" s="54" t="s">
        <v>152</v>
      </c>
      <c r="D5" s="14"/>
    </row>
    <row r="6" spans="1:9" x14ac:dyDescent="0.2">
      <c r="B6" s="57"/>
      <c r="D6" s="14"/>
    </row>
    <row r="7" spans="1:9" x14ac:dyDescent="0.2">
      <c r="A7" s="23"/>
      <c r="C7" s="52"/>
      <c r="D7" s="52"/>
    </row>
    <row r="8" spans="1:9" x14ac:dyDescent="0.2">
      <c r="A8" s="23"/>
      <c r="B8" s="20"/>
      <c r="C8" s="85" t="s">
        <v>156</v>
      </c>
      <c r="D8" s="85" t="s">
        <v>133</v>
      </c>
    </row>
    <row r="9" spans="1:9" x14ac:dyDescent="0.2">
      <c r="A9" s="23"/>
      <c r="B9" s="20"/>
      <c r="C9" s="118"/>
      <c r="D9" s="118"/>
    </row>
    <row r="10" spans="1:9" s="55" customFormat="1" x14ac:dyDescent="0.2">
      <c r="A10" s="20" t="s">
        <v>5</v>
      </c>
      <c r="B10" s="20"/>
      <c r="C10" s="110"/>
      <c r="D10" s="111"/>
      <c r="G10" s="13"/>
      <c r="H10" s="38"/>
      <c r="I10" s="38"/>
    </row>
    <row r="11" spans="1:9" s="55" customFormat="1" x14ac:dyDescent="0.2">
      <c r="A11" s="20" t="s">
        <v>6</v>
      </c>
      <c r="B11" s="28"/>
      <c r="C11" s="38"/>
      <c r="D11" s="41"/>
      <c r="G11" s="13"/>
      <c r="H11" s="38"/>
      <c r="I11" s="38"/>
    </row>
    <row r="12" spans="1:9" s="55" customFormat="1" x14ac:dyDescent="0.2">
      <c r="A12" s="41" t="s">
        <v>7</v>
      </c>
      <c r="B12" s="28"/>
      <c r="C12" s="4">
        <v>94134182</v>
      </c>
      <c r="D12" s="4">
        <v>84923483</v>
      </c>
      <c r="G12" s="38"/>
      <c r="H12" s="84"/>
      <c r="I12" s="84"/>
    </row>
    <row r="13" spans="1:9" s="55" customFormat="1" x14ac:dyDescent="0.2">
      <c r="A13" s="41" t="s">
        <v>8</v>
      </c>
      <c r="B13" s="28"/>
      <c r="C13" s="4">
        <v>117388500</v>
      </c>
      <c r="D13" s="4">
        <v>110840590</v>
      </c>
      <c r="G13" s="38"/>
      <c r="H13" s="84"/>
      <c r="I13" s="84"/>
    </row>
    <row r="14" spans="1:9" s="55" customFormat="1" x14ac:dyDescent="0.2">
      <c r="A14" s="41" t="s">
        <v>9</v>
      </c>
      <c r="B14" s="28"/>
      <c r="C14" s="4">
        <v>238928232</v>
      </c>
      <c r="D14" s="4">
        <v>206439728</v>
      </c>
      <c r="G14" s="38"/>
      <c r="H14" s="84"/>
      <c r="I14" s="84"/>
    </row>
    <row r="15" spans="1:9" s="55" customFormat="1" x14ac:dyDescent="0.2">
      <c r="A15" s="41" t="s">
        <v>10</v>
      </c>
      <c r="B15" s="28"/>
      <c r="C15" s="4">
        <v>11087779</v>
      </c>
      <c r="D15" s="4">
        <v>14654827</v>
      </c>
      <c r="G15" s="38"/>
      <c r="H15" s="84"/>
      <c r="I15" s="84"/>
    </row>
    <row r="16" spans="1:9" s="55" customFormat="1" ht="10.8" thickBot="1" x14ac:dyDescent="0.25">
      <c r="A16" s="41" t="s">
        <v>11</v>
      </c>
      <c r="B16" s="28"/>
      <c r="C16" s="4">
        <v>722785</v>
      </c>
      <c r="D16" s="4">
        <v>34800</v>
      </c>
      <c r="G16" s="38"/>
      <c r="H16" s="84"/>
      <c r="I16" s="84"/>
    </row>
    <row r="17" spans="1:9" s="55" customFormat="1" ht="10.8" thickBot="1" x14ac:dyDescent="0.25">
      <c r="A17" s="20" t="s">
        <v>12</v>
      </c>
      <c r="B17" s="28"/>
      <c r="C17" s="60">
        <f>SUM(C12:C16)</f>
        <v>462261478</v>
      </c>
      <c r="D17" s="60">
        <f>SUM(D12:D16)</f>
        <v>416893428</v>
      </c>
      <c r="G17" s="13"/>
      <c r="H17" s="84"/>
      <c r="I17" s="84"/>
    </row>
    <row r="18" spans="1:9" s="55" customFormat="1" x14ac:dyDescent="0.2">
      <c r="A18" s="38"/>
      <c r="B18" s="28"/>
      <c r="C18" s="61"/>
      <c r="D18" s="61"/>
      <c r="G18" s="13"/>
      <c r="H18" s="38"/>
      <c r="I18" s="38"/>
    </row>
    <row r="19" spans="1:9" s="55" customFormat="1" x14ac:dyDescent="0.2">
      <c r="A19" s="20" t="s">
        <v>13</v>
      </c>
      <c r="B19" s="28"/>
      <c r="C19" s="62"/>
      <c r="D19" s="62"/>
      <c r="G19" s="38"/>
      <c r="H19" s="84"/>
      <c r="I19" s="84"/>
    </row>
    <row r="20" spans="1:9" s="55" customFormat="1" x14ac:dyDescent="0.2">
      <c r="A20" s="38" t="s">
        <v>14</v>
      </c>
      <c r="B20" s="28"/>
      <c r="C20" s="59">
        <v>113373491</v>
      </c>
      <c r="D20" s="59">
        <v>89411631</v>
      </c>
      <c r="E20" s="41"/>
      <c r="G20" s="38"/>
      <c r="H20" s="84"/>
      <c r="I20" s="84"/>
    </row>
    <row r="21" spans="1:9" s="55" customFormat="1" x14ac:dyDescent="0.2">
      <c r="A21" s="38" t="s">
        <v>15</v>
      </c>
      <c r="B21" s="28"/>
      <c r="C21" s="59">
        <v>93823107</v>
      </c>
      <c r="D21" s="59">
        <v>75517971</v>
      </c>
      <c r="E21" s="41"/>
      <c r="G21" s="38"/>
      <c r="H21" s="84"/>
      <c r="I21" s="84"/>
    </row>
    <row r="22" spans="1:9" s="55" customFormat="1" x14ac:dyDescent="0.2">
      <c r="A22" s="38" t="s">
        <v>16</v>
      </c>
      <c r="B22" s="28"/>
      <c r="C22" s="59">
        <v>12885757</v>
      </c>
      <c r="D22" s="59">
        <v>4157089</v>
      </c>
      <c r="E22" s="41"/>
      <c r="G22" s="38"/>
      <c r="H22" s="84"/>
      <c r="I22" s="84"/>
    </row>
    <row r="23" spans="1:9" s="55" customFormat="1" x14ac:dyDescent="0.2">
      <c r="A23" s="38" t="s">
        <v>17</v>
      </c>
      <c r="B23" s="26"/>
      <c r="C23" s="59">
        <v>1415056</v>
      </c>
      <c r="D23" s="59">
        <v>1291575</v>
      </c>
      <c r="E23" s="41"/>
      <c r="G23" s="38"/>
      <c r="H23" s="38"/>
      <c r="I23" s="84"/>
    </row>
    <row r="24" spans="1:9" s="55" customFormat="1" ht="10.8" thickBot="1" x14ac:dyDescent="0.25">
      <c r="A24" s="38" t="s">
        <v>18</v>
      </c>
      <c r="B24" s="28"/>
      <c r="C24" s="59">
        <v>33335995</v>
      </c>
      <c r="D24" s="59">
        <v>38501727</v>
      </c>
      <c r="E24" s="41"/>
      <c r="G24" s="13"/>
      <c r="H24" s="84"/>
      <c r="I24" s="84"/>
    </row>
    <row r="25" spans="1:9" s="55" customFormat="1" ht="10.8" thickBot="1" x14ac:dyDescent="0.25">
      <c r="A25" s="20" t="s">
        <v>19</v>
      </c>
      <c r="B25" s="28"/>
      <c r="C25" s="63">
        <f>SUM(C20:C24)</f>
        <v>254833406</v>
      </c>
      <c r="D25" s="63">
        <f>SUM(D20:D24)</f>
        <v>208879993</v>
      </c>
      <c r="G25" s="13"/>
      <c r="H25" s="84"/>
      <c r="I25" s="84"/>
    </row>
    <row r="26" spans="1:9" s="55" customFormat="1" ht="10.8" thickBot="1" x14ac:dyDescent="0.25">
      <c r="A26" s="38"/>
      <c r="B26" s="26"/>
      <c r="C26" s="65"/>
      <c r="D26" s="64"/>
      <c r="G26" s="13"/>
      <c r="H26" s="38"/>
      <c r="I26" s="38"/>
    </row>
    <row r="27" spans="1:9" s="55" customFormat="1" ht="10.8" thickBot="1" x14ac:dyDescent="0.25">
      <c r="A27" s="20" t="s">
        <v>20</v>
      </c>
      <c r="B27" s="26"/>
      <c r="C27" s="66">
        <f>C25+C17</f>
        <v>717094884</v>
      </c>
      <c r="D27" s="66">
        <f>D25+D17</f>
        <v>625773421</v>
      </c>
      <c r="G27" s="13"/>
      <c r="H27" s="38"/>
      <c r="I27" s="38"/>
    </row>
    <row r="28" spans="1:9" s="55" customFormat="1" ht="10.8" thickTop="1" x14ac:dyDescent="0.2">
      <c r="A28" s="38"/>
      <c r="B28" s="28"/>
      <c r="C28" s="67"/>
      <c r="D28" s="67"/>
      <c r="G28" s="38"/>
      <c r="H28" s="84"/>
      <c r="I28" s="84"/>
    </row>
    <row r="29" spans="1:9" s="55" customFormat="1" x14ac:dyDescent="0.2">
      <c r="A29" s="20" t="s">
        <v>21</v>
      </c>
      <c r="B29" s="26"/>
      <c r="C29" s="62"/>
      <c r="D29" s="62"/>
      <c r="G29" s="38"/>
      <c r="H29" s="38"/>
      <c r="I29" s="38"/>
    </row>
    <row r="30" spans="1:9" s="55" customFormat="1" x14ac:dyDescent="0.2">
      <c r="A30" s="20" t="s">
        <v>22</v>
      </c>
      <c r="B30" s="28"/>
      <c r="C30" s="62"/>
      <c r="D30" s="62"/>
      <c r="G30" s="38"/>
      <c r="H30" s="84"/>
      <c r="I30" s="84"/>
    </row>
    <row r="31" spans="1:9" s="55" customFormat="1" x14ac:dyDescent="0.2">
      <c r="A31" s="41" t="s">
        <v>23</v>
      </c>
      <c r="B31" s="28"/>
      <c r="C31" s="4">
        <v>248672220</v>
      </c>
      <c r="D31" s="4">
        <v>176945730</v>
      </c>
      <c r="E31" s="41"/>
      <c r="G31" s="38"/>
      <c r="H31" s="84"/>
      <c r="I31" s="84"/>
    </row>
    <row r="32" spans="1:9" s="55" customFormat="1" x14ac:dyDescent="0.2">
      <c r="A32" s="38" t="s">
        <v>24</v>
      </c>
      <c r="B32" s="26"/>
      <c r="C32" s="4">
        <v>44</v>
      </c>
      <c r="D32" s="4">
        <v>38</v>
      </c>
      <c r="E32" s="41"/>
      <c r="G32" s="38"/>
      <c r="H32" s="84"/>
      <c r="I32" s="84"/>
    </row>
    <row r="33" spans="1:9" s="55" customFormat="1" x14ac:dyDescent="0.2">
      <c r="A33" s="38" t="s">
        <v>25</v>
      </c>
      <c r="B33" s="26"/>
      <c r="C33" s="4">
        <v>18822243</v>
      </c>
      <c r="D33" s="4">
        <v>16452299</v>
      </c>
      <c r="E33" s="41"/>
      <c r="G33" s="38"/>
      <c r="H33" s="84"/>
      <c r="I33" s="84"/>
    </row>
    <row r="34" spans="1:9" s="55" customFormat="1" x14ac:dyDescent="0.2">
      <c r="A34" s="55" t="s">
        <v>26</v>
      </c>
      <c r="B34" s="28"/>
      <c r="C34" s="4">
        <v>334872</v>
      </c>
      <c r="D34" s="4">
        <v>403721</v>
      </c>
      <c r="G34" s="13"/>
      <c r="H34" s="84"/>
      <c r="I34" s="84"/>
    </row>
    <row r="35" spans="1:9" s="55" customFormat="1" ht="10.8" thickBot="1" x14ac:dyDescent="0.25">
      <c r="A35" s="38" t="s">
        <v>27</v>
      </c>
      <c r="B35" s="28"/>
      <c r="C35" s="4">
        <v>-57063967</v>
      </c>
      <c r="D35" s="4">
        <v>-32782295</v>
      </c>
      <c r="E35" s="41"/>
      <c r="G35" s="13"/>
      <c r="H35" s="38"/>
      <c r="I35" s="38"/>
    </row>
    <row r="36" spans="1:9" s="55" customFormat="1" ht="10.8" thickBot="1" x14ac:dyDescent="0.25">
      <c r="A36" s="20" t="s">
        <v>28</v>
      </c>
      <c r="B36" s="28"/>
      <c r="C36" s="63">
        <f>SUM(C31:C35)</f>
        <v>210765412</v>
      </c>
      <c r="D36" s="63">
        <f>SUM(D31:D35)</f>
        <v>161019493</v>
      </c>
      <c r="G36" s="38"/>
      <c r="H36" s="84"/>
      <c r="I36" s="84"/>
    </row>
    <row r="37" spans="1:9" s="55" customFormat="1" x14ac:dyDescent="0.2">
      <c r="A37" s="20"/>
      <c r="B37" s="28"/>
      <c r="C37" s="68"/>
      <c r="D37" s="68"/>
      <c r="G37" s="38"/>
      <c r="H37" s="84"/>
      <c r="I37" s="84"/>
    </row>
    <row r="38" spans="1:9" s="55" customFormat="1" x14ac:dyDescent="0.2">
      <c r="A38" s="38" t="s">
        <v>29</v>
      </c>
      <c r="B38" s="28"/>
      <c r="C38" s="69">
        <v>24042654</v>
      </c>
      <c r="D38" s="69">
        <v>22579427</v>
      </c>
      <c r="G38" s="38"/>
      <c r="H38" s="84"/>
      <c r="I38" s="84"/>
    </row>
    <row r="39" spans="1:9" s="55" customFormat="1" x14ac:dyDescent="0.2">
      <c r="A39" s="38"/>
      <c r="B39" s="28"/>
      <c r="C39" s="69"/>
      <c r="D39" s="69"/>
      <c r="G39" s="38"/>
      <c r="H39" s="84"/>
      <c r="I39" s="84"/>
    </row>
    <row r="40" spans="1:9" s="55" customFormat="1" ht="10.8" thickBot="1" x14ac:dyDescent="0.25">
      <c r="A40" s="20" t="s">
        <v>30</v>
      </c>
      <c r="B40" s="28"/>
      <c r="C40" s="70">
        <f>SUM(C36:C38)</f>
        <v>234808066</v>
      </c>
      <c r="D40" s="70">
        <f>SUM(D36:D38)</f>
        <v>183598920</v>
      </c>
      <c r="G40" s="38"/>
      <c r="H40" s="84"/>
      <c r="I40" s="84"/>
    </row>
    <row r="41" spans="1:9" s="55" customFormat="1" ht="11.55" customHeight="1" x14ac:dyDescent="0.2">
      <c r="A41" s="71"/>
      <c r="B41" s="28"/>
      <c r="C41" s="72"/>
      <c r="D41" s="72"/>
      <c r="G41" s="13"/>
      <c r="H41" s="84"/>
      <c r="I41" s="84"/>
    </row>
    <row r="42" spans="1:9" s="55" customFormat="1" x14ac:dyDescent="0.2">
      <c r="A42" s="20"/>
      <c r="B42" s="26"/>
      <c r="C42" s="74"/>
      <c r="D42" s="73"/>
      <c r="G42" s="13"/>
      <c r="H42" s="38"/>
      <c r="I42" s="38"/>
    </row>
    <row r="43" spans="1:9" s="55" customFormat="1" x14ac:dyDescent="0.2">
      <c r="A43" s="20" t="s">
        <v>31</v>
      </c>
      <c r="B43" s="28"/>
      <c r="C43" s="75"/>
      <c r="D43" s="62"/>
      <c r="G43" s="38"/>
      <c r="H43" s="84"/>
      <c r="I43" s="84"/>
    </row>
    <row r="44" spans="1:9" s="55" customFormat="1" ht="11.55" customHeight="1" x14ac:dyDescent="0.2">
      <c r="A44" s="41" t="s">
        <v>32</v>
      </c>
      <c r="B44" s="28"/>
      <c r="C44" s="59">
        <v>161980142</v>
      </c>
      <c r="D44" s="59">
        <v>158599061</v>
      </c>
      <c r="G44" s="38"/>
      <c r="H44" s="84"/>
      <c r="I44" s="84"/>
    </row>
    <row r="45" spans="1:9" s="55" customFormat="1" ht="11.55" customHeight="1" x14ac:dyDescent="0.2">
      <c r="A45" s="41" t="s">
        <v>33</v>
      </c>
      <c r="B45" s="28"/>
      <c r="C45" s="59">
        <v>6016509</v>
      </c>
      <c r="D45" s="59">
        <v>8577857</v>
      </c>
      <c r="E45" s="41"/>
      <c r="G45" s="38"/>
      <c r="H45" s="84"/>
      <c r="I45" s="84"/>
    </row>
    <row r="46" spans="1:9" s="55" customFormat="1" ht="11.55" customHeight="1" x14ac:dyDescent="0.2">
      <c r="A46" s="38" t="s">
        <v>34</v>
      </c>
      <c r="B46" s="28"/>
      <c r="C46" s="59">
        <v>2003796</v>
      </c>
      <c r="D46" s="59">
        <v>2699312</v>
      </c>
      <c r="G46" s="38"/>
      <c r="H46" s="84"/>
      <c r="I46" s="84"/>
    </row>
    <row r="47" spans="1:9" s="55" customFormat="1" ht="11.55" customHeight="1" thickBot="1" x14ac:dyDescent="0.25">
      <c r="A47" s="41" t="s">
        <v>35</v>
      </c>
      <c r="B47" s="28"/>
      <c r="C47" s="69">
        <v>23982909</v>
      </c>
      <c r="D47" s="69">
        <v>20159077</v>
      </c>
      <c r="G47" s="38"/>
      <c r="H47" s="84"/>
      <c r="I47" s="84"/>
    </row>
    <row r="48" spans="1:9" s="55" customFormat="1" ht="13.8" customHeight="1" thickBot="1" x14ac:dyDescent="0.25">
      <c r="A48" s="20" t="s">
        <v>36</v>
      </c>
      <c r="B48" s="28"/>
      <c r="C48" s="63">
        <f>SUM(C44:C47)</f>
        <v>193983356</v>
      </c>
      <c r="D48" s="63">
        <f>SUM(D44:D47)</f>
        <v>190035307</v>
      </c>
      <c r="G48" s="38"/>
      <c r="H48" s="84"/>
      <c r="I48" s="84"/>
    </row>
    <row r="49" spans="1:9" s="55" customFormat="1" x14ac:dyDescent="0.2">
      <c r="A49" s="38"/>
      <c r="B49" s="28"/>
      <c r="C49" s="45"/>
      <c r="D49" s="45"/>
      <c r="G49" s="13"/>
      <c r="H49" s="84"/>
      <c r="I49" s="84"/>
    </row>
    <row r="50" spans="1:9" s="55" customFormat="1" x14ac:dyDescent="0.2">
      <c r="A50" s="20" t="s">
        <v>37</v>
      </c>
      <c r="B50" s="28"/>
      <c r="C50" s="62"/>
      <c r="D50" s="62"/>
      <c r="G50" s="13"/>
      <c r="H50" s="84"/>
      <c r="I50" s="84"/>
    </row>
    <row r="51" spans="1:9" s="55" customFormat="1" ht="11.55" customHeight="1" x14ac:dyDescent="0.2">
      <c r="A51" s="55" t="s">
        <v>32</v>
      </c>
      <c r="B51" s="28"/>
      <c r="C51" s="59">
        <v>126731691</v>
      </c>
      <c r="D51" s="59">
        <v>109550643</v>
      </c>
      <c r="G51" s="13"/>
      <c r="H51" s="84"/>
      <c r="I51" s="84"/>
    </row>
    <row r="52" spans="1:9" s="55" customFormat="1" ht="11.55" customHeight="1" x14ac:dyDescent="0.2">
      <c r="A52" s="55" t="s">
        <v>33</v>
      </c>
      <c r="B52" s="28"/>
      <c r="C52" s="59">
        <v>3233709</v>
      </c>
      <c r="D52" s="59">
        <v>2902105</v>
      </c>
    </row>
    <row r="53" spans="1:9" s="55" customFormat="1" ht="11.55" customHeight="1" x14ac:dyDescent="0.2">
      <c r="A53" s="55" t="s">
        <v>38</v>
      </c>
      <c r="B53" s="26"/>
      <c r="C53" s="59">
        <v>37305750</v>
      </c>
      <c r="D53" s="59">
        <v>68758901</v>
      </c>
    </row>
    <row r="54" spans="1:9" s="55" customFormat="1" ht="11.55" customHeight="1" x14ac:dyDescent="0.2">
      <c r="A54" s="55" t="s">
        <v>39</v>
      </c>
      <c r="B54" s="28"/>
      <c r="C54" s="59">
        <v>109382283</v>
      </c>
      <c r="D54" s="59">
        <v>62051101</v>
      </c>
    </row>
    <row r="55" spans="1:9" s="55" customFormat="1" ht="11.55" customHeight="1" x14ac:dyDescent="0.2">
      <c r="A55" s="55" t="s">
        <v>40</v>
      </c>
      <c r="C55" s="59">
        <v>6843919</v>
      </c>
      <c r="D55" s="59">
        <v>5582265</v>
      </c>
    </row>
    <row r="56" spans="1:9" s="55" customFormat="1" x14ac:dyDescent="0.2">
      <c r="A56" s="55" t="s">
        <v>41</v>
      </c>
      <c r="C56" s="59">
        <v>1719138</v>
      </c>
      <c r="D56" s="59">
        <v>804398</v>
      </c>
    </row>
    <row r="57" spans="1:9" s="55" customFormat="1" ht="11.55" customHeight="1" thickBot="1" x14ac:dyDescent="0.25">
      <c r="A57" s="55" t="s">
        <v>34</v>
      </c>
      <c r="C57" s="59">
        <v>3086972</v>
      </c>
      <c r="D57" s="59">
        <v>2489781</v>
      </c>
    </row>
    <row r="58" spans="1:9" s="55" customFormat="1" ht="14.4" customHeight="1" thickBot="1" x14ac:dyDescent="0.25">
      <c r="A58" s="20" t="s">
        <v>42</v>
      </c>
      <c r="C58" s="63">
        <f>SUM(C51:C57)</f>
        <v>288303462</v>
      </c>
      <c r="D58" s="63">
        <f>SUM(D51:D57)</f>
        <v>252139194</v>
      </c>
    </row>
    <row r="59" spans="1:9" s="55" customFormat="1" ht="10.8" thickBot="1" x14ac:dyDescent="0.25">
      <c r="A59" s="20"/>
      <c r="C59" s="63"/>
      <c r="D59" s="63"/>
    </row>
    <row r="60" spans="1:9" s="55" customFormat="1" ht="10.8" thickBot="1" x14ac:dyDescent="0.25">
      <c r="A60" s="20" t="s">
        <v>43</v>
      </c>
      <c r="C60" s="63">
        <f>C58+C48</f>
        <v>482286818</v>
      </c>
      <c r="D60" s="63">
        <f>D58+D48</f>
        <v>442174501</v>
      </c>
    </row>
    <row r="61" spans="1:9" s="55" customFormat="1" ht="10.8" thickBot="1" x14ac:dyDescent="0.25">
      <c r="A61" s="38"/>
      <c r="C61" s="64" t="s">
        <v>1</v>
      </c>
      <c r="D61" s="64"/>
    </row>
    <row r="62" spans="1:9" s="55" customFormat="1" ht="10.8" thickBot="1" x14ac:dyDescent="0.25">
      <c r="A62" s="20" t="s">
        <v>44</v>
      </c>
      <c r="C62" s="66">
        <f>C60+C40</f>
        <v>717094884</v>
      </c>
      <c r="D62" s="66">
        <f>D60+D40</f>
        <v>625773421</v>
      </c>
    </row>
    <row r="63" spans="1:9" s="55" customFormat="1" ht="10.8" thickTop="1" x14ac:dyDescent="0.2">
      <c r="C63" s="46"/>
      <c r="D63" s="17"/>
    </row>
    <row r="64" spans="1:9" x14ac:dyDescent="0.2">
      <c r="C64" s="46"/>
    </row>
    <row r="65" spans="3:3" x14ac:dyDescent="0.2">
      <c r="C65" s="46"/>
    </row>
    <row r="66" spans="3:3" x14ac:dyDescent="0.2">
      <c r="C66" s="46"/>
    </row>
    <row r="67" spans="3:3" x14ac:dyDescent="0.2">
      <c r="C67" s="46"/>
    </row>
    <row r="68" spans="3:3" x14ac:dyDescent="0.2">
      <c r="C68" s="46"/>
    </row>
    <row r="69" spans="3:3" x14ac:dyDescent="0.2">
      <c r="C69" s="46"/>
    </row>
    <row r="70" spans="3:3" x14ac:dyDescent="0.2">
      <c r="C70" s="46"/>
    </row>
    <row r="71" spans="3:3" x14ac:dyDescent="0.2">
      <c r="C71" s="46"/>
    </row>
    <row r="72" spans="3:3" x14ac:dyDescent="0.2">
      <c r="C72" s="46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34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A3" sqref="A1:XFD1048576"/>
    </sheetView>
  </sheetViews>
  <sheetFormatPr defaultColWidth="8.6640625" defaultRowHeight="10.199999999999999" x14ac:dyDescent="0.2"/>
  <cols>
    <col min="1" max="1" width="42.88671875" style="16" bestFit="1" customWidth="1"/>
    <col min="2" max="2" width="2.44140625" style="47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7.5546875" style="1" customWidth="1"/>
    <col min="7" max="7" width="13.44140625" style="1" customWidth="1"/>
    <col min="8" max="8" width="24.21875" style="1" customWidth="1"/>
    <col min="9" max="9" width="12.44140625" style="1" bestFit="1" customWidth="1"/>
    <col min="10" max="10" width="12.6640625" style="1" customWidth="1"/>
    <col min="11" max="16384" width="8.6640625" style="47"/>
  </cols>
  <sheetData>
    <row r="1" spans="1:10" x14ac:dyDescent="0.2">
      <c r="A1" s="36" t="str">
        <f>SOFP!A1</f>
        <v>ROCA INDUSTRY HOLDINGROCK1 S.A.</v>
      </c>
    </row>
    <row r="2" spans="1:10" x14ac:dyDescent="0.2">
      <c r="A2" s="15" t="s">
        <v>4</v>
      </c>
    </row>
    <row r="4" spans="1:10" x14ac:dyDescent="0.2">
      <c r="C4" s="43" t="s">
        <v>146</v>
      </c>
      <c r="D4" s="2"/>
    </row>
    <row r="5" spans="1:10" x14ac:dyDescent="0.2">
      <c r="C5" s="54" t="s">
        <v>152</v>
      </c>
      <c r="D5" s="37"/>
    </row>
    <row r="7" spans="1:10" x14ac:dyDescent="0.2">
      <c r="C7" s="119"/>
      <c r="D7" s="119"/>
      <c r="E7" s="119"/>
      <c r="F7" s="119"/>
      <c r="G7" s="120"/>
      <c r="H7" s="58"/>
    </row>
    <row r="8" spans="1:10" ht="37.200000000000003" customHeight="1" x14ac:dyDescent="0.2">
      <c r="A8" s="22"/>
      <c r="B8" s="22"/>
      <c r="C8" s="86" t="s">
        <v>82</v>
      </c>
      <c r="D8" s="86" t="s">
        <v>83</v>
      </c>
      <c r="E8" s="86" t="s">
        <v>84</v>
      </c>
      <c r="F8" s="86" t="s">
        <v>85</v>
      </c>
      <c r="G8" s="86" t="s">
        <v>86</v>
      </c>
      <c r="H8" s="86" t="s">
        <v>87</v>
      </c>
      <c r="I8" s="86" t="s">
        <v>99</v>
      </c>
      <c r="J8" s="86" t="s">
        <v>88</v>
      </c>
    </row>
    <row r="9" spans="1:10" x14ac:dyDescent="0.2">
      <c r="C9" s="10"/>
      <c r="D9" s="11"/>
      <c r="E9" s="11"/>
      <c r="F9" s="12"/>
      <c r="G9" s="12"/>
      <c r="H9" s="10"/>
      <c r="I9" s="10"/>
      <c r="J9" s="10"/>
    </row>
    <row r="10" spans="1:10" x14ac:dyDescent="0.2">
      <c r="A10" s="42" t="s">
        <v>157</v>
      </c>
      <c r="B10" s="26"/>
      <c r="C10" s="9">
        <v>176945730</v>
      </c>
      <c r="D10" s="9">
        <v>38</v>
      </c>
      <c r="E10" s="9">
        <v>2348223</v>
      </c>
      <c r="F10" s="9">
        <v>-128537</v>
      </c>
      <c r="G10" s="9">
        <v>-18246667</v>
      </c>
      <c r="H10" s="9">
        <f>SUM(C10:G10)</f>
        <v>160918787</v>
      </c>
      <c r="I10" s="9">
        <v>17732186</v>
      </c>
      <c r="J10" s="9">
        <f>H10+I10</f>
        <v>178650973</v>
      </c>
    </row>
    <row r="11" spans="1:10" x14ac:dyDescent="0.2">
      <c r="A11" s="41" t="s">
        <v>158</v>
      </c>
      <c r="B11" s="38"/>
      <c r="C11" s="6">
        <v>0</v>
      </c>
      <c r="D11" s="7">
        <v>0</v>
      </c>
      <c r="E11" s="7">
        <v>0</v>
      </c>
      <c r="F11" s="6">
        <v>0</v>
      </c>
      <c r="G11" s="6">
        <v>-19394198</v>
      </c>
      <c r="H11" s="6">
        <f t="shared" ref="H11:H12" si="0">SUM(C11:G11)</f>
        <v>-19394198</v>
      </c>
      <c r="I11" s="6">
        <v>-1736390</v>
      </c>
      <c r="J11" s="6">
        <f t="shared" ref="J11:J12" si="1">H11+I11</f>
        <v>-21130588</v>
      </c>
    </row>
    <row r="12" spans="1:10" x14ac:dyDescent="0.2">
      <c r="A12" s="41" t="s">
        <v>55</v>
      </c>
      <c r="B12" s="38"/>
      <c r="C12" s="6">
        <v>0</v>
      </c>
      <c r="D12" s="7">
        <v>0</v>
      </c>
      <c r="E12" s="6">
        <v>14104076</v>
      </c>
      <c r="F12" s="6">
        <v>532258</v>
      </c>
      <c r="G12" s="6">
        <v>0</v>
      </c>
      <c r="H12" s="6">
        <f t="shared" si="0"/>
        <v>14636334</v>
      </c>
      <c r="I12" s="6">
        <v>1629260</v>
      </c>
      <c r="J12" s="6">
        <f t="shared" si="1"/>
        <v>16265594</v>
      </c>
    </row>
    <row r="13" spans="1:10" ht="10.8" thickBot="1" x14ac:dyDescent="0.25">
      <c r="A13" s="42" t="s">
        <v>159</v>
      </c>
      <c r="B13" s="38"/>
      <c r="C13" s="88">
        <f>SUM(C11:C12)</f>
        <v>0</v>
      </c>
      <c r="D13" s="89">
        <f t="shared" ref="D13:J13" si="2">SUM(D11:D12)</f>
        <v>0</v>
      </c>
      <c r="E13" s="90">
        <f t="shared" si="2"/>
        <v>14104076</v>
      </c>
      <c r="F13" s="90">
        <f t="shared" si="2"/>
        <v>532258</v>
      </c>
      <c r="G13" s="90">
        <f t="shared" si="2"/>
        <v>-19394198</v>
      </c>
      <c r="H13" s="90">
        <f t="shared" si="2"/>
        <v>-4757864</v>
      </c>
      <c r="I13" s="90">
        <f t="shared" si="2"/>
        <v>-107130</v>
      </c>
      <c r="J13" s="90">
        <f t="shared" si="2"/>
        <v>-4864994</v>
      </c>
    </row>
    <row r="14" spans="1:10" x14ac:dyDescent="0.2">
      <c r="A14" s="20"/>
      <c r="B14" s="38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21" t="s">
        <v>80</v>
      </c>
      <c r="B15" s="26"/>
      <c r="C15" s="6"/>
      <c r="D15" s="7"/>
      <c r="E15" s="7"/>
      <c r="F15" s="6"/>
      <c r="G15" s="6"/>
      <c r="H15" s="6"/>
      <c r="I15" s="6"/>
      <c r="J15" s="6"/>
    </row>
    <row r="16" spans="1:10" x14ac:dyDescent="0.2">
      <c r="A16" s="41" t="s">
        <v>81</v>
      </c>
      <c r="B16" s="26"/>
      <c r="C16" s="6">
        <v>0</v>
      </c>
      <c r="D16" s="7">
        <v>0</v>
      </c>
      <c r="E16" s="7">
        <v>0</v>
      </c>
      <c r="F16" s="6">
        <v>0</v>
      </c>
      <c r="G16" s="6">
        <v>-182978</v>
      </c>
      <c r="H16" s="6">
        <f t="shared" ref="H16:H18" si="3">SUM(C16:G16)</f>
        <v>-182978</v>
      </c>
      <c r="I16" s="6">
        <v>0</v>
      </c>
      <c r="J16" s="6">
        <f t="shared" ref="J16:J18" si="4">H16+I16</f>
        <v>-182978</v>
      </c>
    </row>
    <row r="17" spans="1:12" x14ac:dyDescent="0.2">
      <c r="A17" s="41" t="s">
        <v>100</v>
      </c>
      <c r="B17" s="26"/>
      <c r="C17" s="6">
        <v>0</v>
      </c>
      <c r="D17" s="7">
        <v>0</v>
      </c>
      <c r="E17" s="7">
        <v>0</v>
      </c>
      <c r="F17" s="6">
        <v>0</v>
      </c>
      <c r="G17" s="6">
        <v>0</v>
      </c>
      <c r="H17" s="6">
        <f t="shared" si="3"/>
        <v>0</v>
      </c>
      <c r="I17" s="6">
        <v>-545970</v>
      </c>
      <c r="J17" s="6">
        <f t="shared" si="4"/>
        <v>-545970</v>
      </c>
    </row>
    <row r="18" spans="1:12" x14ac:dyDescent="0.2">
      <c r="A18" s="47" t="s">
        <v>160</v>
      </c>
      <c r="B18" s="26"/>
      <c r="C18" s="6">
        <v>0</v>
      </c>
      <c r="D18" s="7">
        <v>0</v>
      </c>
      <c r="E18" s="7">
        <v>0</v>
      </c>
      <c r="F18" s="6">
        <v>0</v>
      </c>
      <c r="G18" s="6">
        <v>5041548</v>
      </c>
      <c r="H18" s="6">
        <f t="shared" si="3"/>
        <v>5041548</v>
      </c>
      <c r="I18" s="6">
        <v>5500341</v>
      </c>
      <c r="J18" s="6">
        <f t="shared" si="4"/>
        <v>10541889</v>
      </c>
      <c r="L18" s="51"/>
    </row>
    <row r="19" spans="1:12" ht="10.8" thickBot="1" x14ac:dyDescent="0.25">
      <c r="A19" s="20" t="s">
        <v>161</v>
      </c>
      <c r="B19" s="26"/>
      <c r="C19" s="90">
        <f t="shared" ref="C19:J19" si="5">C10+C13+SUM(C16:C18)</f>
        <v>176945730</v>
      </c>
      <c r="D19" s="90">
        <f t="shared" si="5"/>
        <v>38</v>
      </c>
      <c r="E19" s="90">
        <f t="shared" si="5"/>
        <v>16452299</v>
      </c>
      <c r="F19" s="90">
        <f t="shared" si="5"/>
        <v>403721</v>
      </c>
      <c r="G19" s="90">
        <f t="shared" si="5"/>
        <v>-32782295</v>
      </c>
      <c r="H19" s="90">
        <f t="shared" si="5"/>
        <v>161019493</v>
      </c>
      <c r="I19" s="90">
        <f t="shared" si="5"/>
        <v>22579427</v>
      </c>
      <c r="J19" s="90">
        <f t="shared" si="5"/>
        <v>183598920</v>
      </c>
    </row>
    <row r="20" spans="1:12" x14ac:dyDescent="0.2">
      <c r="C20" s="87"/>
      <c r="D20" s="87"/>
      <c r="E20" s="87"/>
      <c r="F20" s="87"/>
      <c r="G20" s="87"/>
      <c r="H20" s="87"/>
      <c r="I20" s="87"/>
      <c r="J20" s="87"/>
    </row>
    <row r="21" spans="1:12" x14ac:dyDescent="0.2">
      <c r="A21" s="41" t="s">
        <v>158</v>
      </c>
      <c r="B21" s="38"/>
      <c r="C21" s="6">
        <v>0</v>
      </c>
      <c r="D21" s="7">
        <v>0</v>
      </c>
      <c r="E21" s="7">
        <v>0</v>
      </c>
      <c r="F21" s="6">
        <v>0</v>
      </c>
      <c r="G21" s="6">
        <v>1520816</v>
      </c>
      <c r="H21" s="6">
        <f t="shared" ref="H21:H22" si="6">SUM(C21:G21)</f>
        <v>1520816</v>
      </c>
      <c r="I21" s="6">
        <v>4355816</v>
      </c>
      <c r="J21" s="6">
        <f t="shared" ref="J21:J22" si="7">H21+I21</f>
        <v>5876632</v>
      </c>
    </row>
    <row r="22" spans="1:12" x14ac:dyDescent="0.2">
      <c r="A22" s="41" t="s">
        <v>55</v>
      </c>
      <c r="B22" s="38"/>
      <c r="C22" s="6">
        <v>0</v>
      </c>
      <c r="D22" s="7">
        <v>0</v>
      </c>
      <c r="E22" s="7">
        <v>2369944</v>
      </c>
      <c r="F22" s="6">
        <v>-68849</v>
      </c>
      <c r="G22" s="6">
        <v>0</v>
      </c>
      <c r="H22" s="6">
        <f t="shared" si="6"/>
        <v>2301095</v>
      </c>
      <c r="I22" s="6">
        <v>-45900</v>
      </c>
      <c r="J22" s="6">
        <f t="shared" si="7"/>
        <v>2255195</v>
      </c>
    </row>
    <row r="23" spans="1:12" x14ac:dyDescent="0.2">
      <c r="A23" s="42" t="s">
        <v>159</v>
      </c>
      <c r="B23" s="38"/>
      <c r="C23" s="8">
        <f>SUM(C21:C22)</f>
        <v>0</v>
      </c>
      <c r="D23" s="49">
        <f t="shared" ref="D23:J23" si="8">SUM(D21:D22)</f>
        <v>0</v>
      </c>
      <c r="E23" s="48">
        <f t="shared" si="8"/>
        <v>2369944</v>
      </c>
      <c r="F23" s="48">
        <f t="shared" si="8"/>
        <v>-68849</v>
      </c>
      <c r="G23" s="48">
        <f t="shared" si="8"/>
        <v>1520816</v>
      </c>
      <c r="H23" s="48">
        <f t="shared" si="8"/>
        <v>3821911</v>
      </c>
      <c r="I23" s="48">
        <f t="shared" si="8"/>
        <v>4309916</v>
      </c>
      <c r="J23" s="48">
        <f t="shared" si="8"/>
        <v>8131827</v>
      </c>
    </row>
    <row r="24" spans="1:12" x14ac:dyDescent="0.2">
      <c r="A24" s="20"/>
      <c r="B24" s="38"/>
      <c r="C24" s="5"/>
      <c r="D24" s="5"/>
      <c r="E24" s="5"/>
      <c r="F24" s="5"/>
      <c r="G24" s="5"/>
      <c r="H24" s="5"/>
      <c r="I24" s="5"/>
      <c r="J24" s="5"/>
    </row>
    <row r="25" spans="1:12" s="55" customFormat="1" x14ac:dyDescent="0.2">
      <c r="A25" s="20" t="s">
        <v>162</v>
      </c>
      <c r="B25" s="26"/>
      <c r="C25" s="6"/>
      <c r="D25" s="6"/>
      <c r="E25" s="6"/>
      <c r="F25" s="6"/>
      <c r="G25" s="6"/>
      <c r="H25" s="6"/>
      <c r="I25" s="6"/>
      <c r="J25" s="6"/>
    </row>
    <row r="26" spans="1:12" s="55" customFormat="1" x14ac:dyDescent="0.2">
      <c r="A26" s="47" t="s">
        <v>163</v>
      </c>
      <c r="B26" s="26"/>
      <c r="C26" s="6">
        <v>71726490</v>
      </c>
      <c r="D26" s="6">
        <v>6</v>
      </c>
      <c r="E26" s="7">
        <v>0</v>
      </c>
      <c r="F26" s="6">
        <v>0</v>
      </c>
      <c r="G26" s="6">
        <v>0</v>
      </c>
      <c r="H26" s="6">
        <f t="shared" ref="H26:H29" si="9">SUM(C26:G26)</f>
        <v>71726496</v>
      </c>
      <c r="I26" s="6">
        <v>0</v>
      </c>
      <c r="J26" s="6">
        <f t="shared" ref="J26:J29" si="10">H26+I26</f>
        <v>71726496</v>
      </c>
    </row>
    <row r="27" spans="1:12" s="55" customFormat="1" x14ac:dyDescent="0.2">
      <c r="A27" s="47" t="s">
        <v>81</v>
      </c>
      <c r="B27" s="26"/>
      <c r="C27" s="6">
        <v>0</v>
      </c>
      <c r="D27" s="7">
        <v>0</v>
      </c>
      <c r="E27" s="7">
        <v>0</v>
      </c>
      <c r="F27" s="6">
        <v>0</v>
      </c>
      <c r="G27" s="6">
        <v>-203495</v>
      </c>
      <c r="H27" s="6">
        <f t="shared" si="9"/>
        <v>-203495</v>
      </c>
      <c r="I27" s="6">
        <v>0</v>
      </c>
      <c r="J27" s="6">
        <f t="shared" si="10"/>
        <v>-203495</v>
      </c>
    </row>
    <row r="28" spans="1:12" x14ac:dyDescent="0.2">
      <c r="A28" s="47" t="s">
        <v>164</v>
      </c>
      <c r="B28" s="26"/>
      <c r="C28" s="6">
        <v>0</v>
      </c>
      <c r="D28" s="7">
        <v>0</v>
      </c>
      <c r="E28" s="7">
        <v>0</v>
      </c>
      <c r="F28" s="6">
        <v>0</v>
      </c>
      <c r="G28" s="6">
        <v>0</v>
      </c>
      <c r="H28" s="6">
        <f t="shared" si="9"/>
        <v>0</v>
      </c>
      <c r="I28" s="6">
        <v>8910330</v>
      </c>
      <c r="J28" s="6">
        <f t="shared" si="10"/>
        <v>8910330</v>
      </c>
    </row>
    <row r="29" spans="1:12" x14ac:dyDescent="0.2">
      <c r="A29" s="47" t="s">
        <v>165</v>
      </c>
      <c r="B29" s="26"/>
      <c r="C29" s="6">
        <v>0</v>
      </c>
      <c r="D29" s="7">
        <v>0</v>
      </c>
      <c r="E29" s="7">
        <v>0</v>
      </c>
      <c r="F29" s="6">
        <v>0</v>
      </c>
      <c r="G29" s="6">
        <v>-25598993</v>
      </c>
      <c r="H29" s="6">
        <f t="shared" si="9"/>
        <v>-25598993</v>
      </c>
      <c r="I29" s="6">
        <v>-11757019</v>
      </c>
      <c r="J29" s="6">
        <f t="shared" si="10"/>
        <v>-37356012</v>
      </c>
    </row>
    <row r="30" spans="1:12" ht="10.8" thickBot="1" x14ac:dyDescent="0.25">
      <c r="A30" s="20" t="s">
        <v>166</v>
      </c>
      <c r="B30" s="26"/>
      <c r="C30" s="90">
        <f>SUM(C19,C23,C26:C29)</f>
        <v>248672220</v>
      </c>
      <c r="D30" s="90">
        <f t="shared" ref="D30:J30" si="11">SUM(D19,D23,D26:D29)</f>
        <v>44</v>
      </c>
      <c r="E30" s="90">
        <f t="shared" si="11"/>
        <v>18822243</v>
      </c>
      <c r="F30" s="90">
        <f t="shared" si="11"/>
        <v>334872</v>
      </c>
      <c r="G30" s="90">
        <f t="shared" si="11"/>
        <v>-57063967</v>
      </c>
      <c r="H30" s="90">
        <f t="shared" si="11"/>
        <v>210765412</v>
      </c>
      <c r="I30" s="90">
        <f t="shared" si="11"/>
        <v>24042654</v>
      </c>
      <c r="J30" s="90">
        <f t="shared" si="11"/>
        <v>234808066</v>
      </c>
    </row>
    <row r="34" spans="3:10" x14ac:dyDescent="0.2">
      <c r="C34" s="47"/>
      <c r="D34" s="47"/>
      <c r="E34" s="47"/>
      <c r="F34" s="47"/>
      <c r="G34" s="47"/>
      <c r="H34" s="47"/>
      <c r="I34" s="47"/>
      <c r="J34" s="47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D58"/>
  <sheetViews>
    <sheetView showGridLines="0" zoomScaleNormal="100" workbookViewId="0">
      <pane xSplit="1" ySplit="7" topLeftCell="B31" activePane="bottomRight" state="frozen"/>
      <selection activeCell="C16" sqref="C16"/>
      <selection pane="topRight" activeCell="C16" sqref="C16"/>
      <selection pane="bottomLeft" activeCell="C16" sqref="C16"/>
      <selection pane="bottomRight" activeCell="C55" sqref="A1:XFD1048576"/>
    </sheetView>
  </sheetViews>
  <sheetFormatPr defaultColWidth="8.6640625" defaultRowHeight="10.199999999999999" x14ac:dyDescent="0.2"/>
  <cols>
    <col min="1" max="1" width="52.5546875" style="16" customWidth="1"/>
    <col min="2" max="2" width="4.33203125" style="47" bestFit="1" customWidth="1"/>
    <col min="3" max="3" width="13.88671875" style="40" customWidth="1"/>
    <col min="4" max="4" width="14.109375" style="40" customWidth="1"/>
    <col min="5" max="16384" width="8.6640625" style="47"/>
  </cols>
  <sheetData>
    <row r="1" spans="1:4" x14ac:dyDescent="0.2">
      <c r="A1" s="39" t="str">
        <f>SOFP!A1</f>
        <v>ROCA INDUSTRY HOLDINGROCK1 S.A.</v>
      </c>
    </row>
    <row r="2" spans="1:4" x14ac:dyDescent="0.2">
      <c r="A2" s="15" t="s">
        <v>4</v>
      </c>
    </row>
    <row r="4" spans="1:4" x14ac:dyDescent="0.2">
      <c r="B4" s="24" t="s">
        <v>147</v>
      </c>
    </row>
    <row r="5" spans="1:4" x14ac:dyDescent="0.2">
      <c r="B5" s="54" t="s">
        <v>152</v>
      </c>
    </row>
    <row r="6" spans="1:4" x14ac:dyDescent="0.2">
      <c r="C6" s="47"/>
      <c r="D6" s="47"/>
    </row>
    <row r="7" spans="1:4" x14ac:dyDescent="0.2">
      <c r="A7" s="23"/>
      <c r="B7" s="20"/>
      <c r="C7" s="19">
        <v>2024</v>
      </c>
      <c r="D7" s="19">
        <v>2023</v>
      </c>
    </row>
    <row r="8" spans="1:4" x14ac:dyDescent="0.2">
      <c r="A8" s="38"/>
      <c r="B8" s="38"/>
      <c r="C8" s="91"/>
      <c r="D8" s="91"/>
    </row>
    <row r="9" spans="1:4" ht="10.8" thickBot="1" x14ac:dyDescent="0.25">
      <c r="A9" s="13" t="s">
        <v>105</v>
      </c>
      <c r="B9" s="13"/>
      <c r="C9" s="97">
        <v>7488228</v>
      </c>
      <c r="D9" s="97">
        <v>-21001750</v>
      </c>
    </row>
    <row r="10" spans="1:4" ht="10.8" thickTop="1" x14ac:dyDescent="0.2">
      <c r="A10" s="107" t="s">
        <v>101</v>
      </c>
      <c r="B10" s="107"/>
      <c r="C10" s="103"/>
      <c r="D10" s="145"/>
    </row>
    <row r="11" spans="1:4" x14ac:dyDescent="0.2">
      <c r="A11" s="38" t="s">
        <v>167</v>
      </c>
      <c r="C11" s="93">
        <v>30613323</v>
      </c>
      <c r="D11" s="94">
        <v>22918628</v>
      </c>
    </row>
    <row r="12" spans="1:4" x14ac:dyDescent="0.2">
      <c r="A12" s="38" t="s">
        <v>124</v>
      </c>
      <c r="C12" s="93">
        <v>-1151995</v>
      </c>
      <c r="D12" s="94">
        <v>-996881</v>
      </c>
    </row>
    <row r="13" spans="1:4" x14ac:dyDescent="0.2">
      <c r="A13" s="38" t="s">
        <v>106</v>
      </c>
      <c r="C13" s="93">
        <v>-156301</v>
      </c>
      <c r="D13" s="94">
        <v>-78890</v>
      </c>
    </row>
    <row r="14" spans="1:4" x14ac:dyDescent="0.2">
      <c r="A14" s="47" t="s">
        <v>134</v>
      </c>
      <c r="C14" s="93">
        <v>-1407992</v>
      </c>
      <c r="D14" s="94">
        <v>176894</v>
      </c>
    </row>
    <row r="15" spans="1:4" x14ac:dyDescent="0.2">
      <c r="A15" s="38" t="s">
        <v>125</v>
      </c>
      <c r="C15" s="93">
        <v>0</v>
      </c>
      <c r="D15" s="94">
        <v>206065</v>
      </c>
    </row>
    <row r="16" spans="1:4" x14ac:dyDescent="0.2">
      <c r="A16" s="38" t="s">
        <v>153</v>
      </c>
      <c r="C16" s="93">
        <v>0</v>
      </c>
      <c r="D16" s="94">
        <v>705018</v>
      </c>
    </row>
    <row r="17" spans="1:4" x14ac:dyDescent="0.2">
      <c r="A17" s="38" t="s">
        <v>107</v>
      </c>
      <c r="C17" s="93">
        <v>-300959</v>
      </c>
      <c r="D17" s="94">
        <v>-689255</v>
      </c>
    </row>
    <row r="18" spans="1:4" x14ac:dyDescent="0.2">
      <c r="A18" s="38" t="s">
        <v>108</v>
      </c>
      <c r="C18" s="93">
        <v>21889391</v>
      </c>
      <c r="D18" s="94">
        <v>16400494</v>
      </c>
    </row>
    <row r="19" spans="1:4" x14ac:dyDescent="0.2">
      <c r="A19" s="38" t="s">
        <v>109</v>
      </c>
      <c r="C19" s="93">
        <v>-97408</v>
      </c>
      <c r="D19" s="94">
        <v>829982</v>
      </c>
    </row>
    <row r="20" spans="1:4" x14ac:dyDescent="0.2">
      <c r="A20" s="38" t="s">
        <v>110</v>
      </c>
      <c r="C20" s="93">
        <v>-530255</v>
      </c>
      <c r="D20" s="94">
        <v>571400</v>
      </c>
    </row>
    <row r="21" spans="1:4" x14ac:dyDescent="0.2">
      <c r="A21" s="38"/>
      <c r="C21" s="93"/>
      <c r="D21" s="94"/>
    </row>
    <row r="22" spans="1:4" ht="20.399999999999999" x14ac:dyDescent="0.2">
      <c r="A22" s="146" t="s">
        <v>102</v>
      </c>
      <c r="B22" s="107"/>
      <c r="C22" s="142"/>
      <c r="D22" s="145"/>
    </row>
    <row r="23" spans="1:4" x14ac:dyDescent="0.2">
      <c r="A23" s="38" t="s">
        <v>140</v>
      </c>
      <c r="C23" s="93">
        <v>-20831425</v>
      </c>
      <c r="D23" s="94">
        <v>-7573404</v>
      </c>
    </row>
    <row r="24" spans="1:4" x14ac:dyDescent="0.2">
      <c r="A24" s="147" t="s">
        <v>141</v>
      </c>
      <c r="C24" s="93">
        <v>-14482868</v>
      </c>
      <c r="D24" s="94">
        <v>24752870</v>
      </c>
    </row>
    <row r="25" spans="1:4" x14ac:dyDescent="0.2">
      <c r="A25" s="38" t="s">
        <v>168</v>
      </c>
      <c r="C25" s="93">
        <v>32086894</v>
      </c>
      <c r="D25" s="94">
        <v>-7871200</v>
      </c>
    </row>
    <row r="26" spans="1:4" ht="10.8" thickBot="1" x14ac:dyDescent="0.25">
      <c r="A26" s="38" t="s">
        <v>169</v>
      </c>
      <c r="C26" s="95">
        <v>-687985</v>
      </c>
      <c r="D26" s="96">
        <v>23808</v>
      </c>
    </row>
    <row r="27" spans="1:4" ht="10.8" thickBot="1" x14ac:dyDescent="0.25">
      <c r="A27" s="13" t="s">
        <v>59</v>
      </c>
      <c r="B27" s="13"/>
      <c r="C27" s="97">
        <f>SUM(C9,C11:C20,C23:C26)</f>
        <v>52430648</v>
      </c>
      <c r="D27" s="97">
        <f>SUM(D9,D11:D20,D23:D26)</f>
        <v>28373779</v>
      </c>
    </row>
    <row r="28" spans="1:4" ht="10.8" thickTop="1" x14ac:dyDescent="0.2">
      <c r="A28" s="13"/>
      <c r="B28" s="13"/>
      <c r="C28" s="106"/>
      <c r="D28" s="148"/>
    </row>
    <row r="29" spans="1:4" ht="10.8" thickBot="1" x14ac:dyDescent="0.25">
      <c r="A29" s="38" t="s">
        <v>111</v>
      </c>
      <c r="B29" s="38"/>
      <c r="C29" s="95">
        <v>-1473526</v>
      </c>
      <c r="D29" s="96">
        <v>-2182054</v>
      </c>
    </row>
    <row r="30" spans="1:4" x14ac:dyDescent="0.2">
      <c r="A30" s="38"/>
      <c r="B30" s="38"/>
      <c r="C30" s="104"/>
      <c r="D30" s="105"/>
    </row>
    <row r="31" spans="1:4" ht="10.8" thickBot="1" x14ac:dyDescent="0.25">
      <c r="A31" s="13" t="s">
        <v>112</v>
      </c>
      <c r="B31" s="13"/>
      <c r="C31" s="97">
        <f>C27+C29</f>
        <v>50957122</v>
      </c>
      <c r="D31" s="97">
        <f>D27+D29</f>
        <v>26191725</v>
      </c>
    </row>
    <row r="32" spans="1:4" ht="10.8" thickTop="1" x14ac:dyDescent="0.2">
      <c r="A32" s="55"/>
      <c r="B32" s="55"/>
      <c r="C32" s="103"/>
      <c r="D32" s="94"/>
    </row>
    <row r="33" spans="1:4" x14ac:dyDescent="0.2">
      <c r="A33" s="107" t="s">
        <v>103</v>
      </c>
      <c r="B33" s="107"/>
      <c r="C33" s="103"/>
      <c r="D33" s="100"/>
    </row>
    <row r="34" spans="1:4" x14ac:dyDescent="0.2">
      <c r="A34" s="38" t="s">
        <v>129</v>
      </c>
      <c r="B34" s="38"/>
      <c r="C34" s="93">
        <v>-40757387</v>
      </c>
      <c r="D34" s="94">
        <v>-23087863</v>
      </c>
    </row>
    <row r="35" spans="1:4" x14ac:dyDescent="0.2">
      <c r="A35" s="38" t="s">
        <v>113</v>
      </c>
      <c r="B35" s="38"/>
      <c r="C35" s="93">
        <v>-23218673</v>
      </c>
      <c r="D35" s="94">
        <v>-28588560</v>
      </c>
    </row>
    <row r="36" spans="1:4" x14ac:dyDescent="0.2">
      <c r="A36" s="38" t="s">
        <v>114</v>
      </c>
      <c r="B36" s="38"/>
      <c r="C36" s="93">
        <v>-62061</v>
      </c>
      <c r="D36" s="94">
        <v>-97882</v>
      </c>
    </row>
    <row r="37" spans="1:4" x14ac:dyDescent="0.2">
      <c r="A37" s="38" t="s">
        <v>115</v>
      </c>
      <c r="B37" s="38"/>
      <c r="C37" s="93">
        <v>1053670</v>
      </c>
      <c r="D37" s="94">
        <v>603525</v>
      </c>
    </row>
    <row r="38" spans="1:4" x14ac:dyDescent="0.2">
      <c r="A38" s="38" t="s">
        <v>116</v>
      </c>
      <c r="B38" s="38"/>
      <c r="C38" s="93">
        <v>300959</v>
      </c>
      <c r="D38" s="94">
        <v>689255</v>
      </c>
    </row>
    <row r="39" spans="1:4" ht="10.8" thickBot="1" x14ac:dyDescent="0.25">
      <c r="A39" s="38" t="s">
        <v>117</v>
      </c>
      <c r="B39" s="38"/>
      <c r="C39" s="95">
        <v>1194699</v>
      </c>
      <c r="D39" s="96">
        <v>574363</v>
      </c>
    </row>
    <row r="40" spans="1:4" ht="10.8" thickBot="1" x14ac:dyDescent="0.25">
      <c r="A40" s="13" t="s">
        <v>118</v>
      </c>
      <c r="B40" s="13"/>
      <c r="C40" s="97">
        <f>SUM(C34:C39)</f>
        <v>-61488793</v>
      </c>
      <c r="D40" s="97">
        <f>SUM(D34:D39)</f>
        <v>-49907162</v>
      </c>
    </row>
    <row r="41" spans="1:4" ht="10.8" thickTop="1" x14ac:dyDescent="0.2">
      <c r="A41" s="55"/>
      <c r="B41" s="55"/>
      <c r="C41" s="103"/>
      <c r="D41" s="94"/>
    </row>
    <row r="42" spans="1:4" x14ac:dyDescent="0.2">
      <c r="A42" s="107" t="s">
        <v>104</v>
      </c>
      <c r="B42" s="107"/>
      <c r="C42" s="103"/>
      <c r="D42" s="100"/>
    </row>
    <row r="43" spans="1:4" x14ac:dyDescent="0.2">
      <c r="A43" s="38" t="s">
        <v>130</v>
      </c>
      <c r="B43" s="38"/>
      <c r="C43" s="93">
        <v>130574790</v>
      </c>
      <c r="D43" s="94">
        <v>75240273</v>
      </c>
    </row>
    <row r="44" spans="1:4" x14ac:dyDescent="0.2">
      <c r="A44" s="38" t="s">
        <v>131</v>
      </c>
      <c r="B44" s="38"/>
      <c r="C44" s="93">
        <v>-115284673</v>
      </c>
      <c r="D44" s="94">
        <v>-47095915</v>
      </c>
    </row>
    <row r="45" spans="1:4" x14ac:dyDescent="0.2">
      <c r="A45" s="38" t="s">
        <v>119</v>
      </c>
      <c r="B45" s="38"/>
      <c r="C45" s="93">
        <v>-20437577</v>
      </c>
      <c r="D45" s="94">
        <v>-14920176</v>
      </c>
    </row>
    <row r="46" spans="1:4" x14ac:dyDescent="0.2">
      <c r="A46" s="38" t="s">
        <v>120</v>
      </c>
      <c r="B46" s="38"/>
      <c r="C46" s="93">
        <v>0</v>
      </c>
      <c r="D46" s="94">
        <v>-198622</v>
      </c>
    </row>
    <row r="47" spans="1:4" x14ac:dyDescent="0.2">
      <c r="A47" s="38" t="s">
        <v>160</v>
      </c>
      <c r="B47" s="38"/>
      <c r="C47" s="93">
        <v>0</v>
      </c>
      <c r="D47" s="94">
        <v>10541890</v>
      </c>
    </row>
    <row r="48" spans="1:4" x14ac:dyDescent="0.2">
      <c r="A48" s="38" t="s">
        <v>121</v>
      </c>
      <c r="B48" s="38"/>
      <c r="C48" s="93">
        <v>-4482077</v>
      </c>
      <c r="D48" s="94">
        <v>-4488967</v>
      </c>
    </row>
    <row r="49" spans="1:4" x14ac:dyDescent="0.2">
      <c r="A49" s="47" t="s">
        <v>135</v>
      </c>
      <c r="B49" s="38"/>
      <c r="C49" s="93">
        <v>15313720</v>
      </c>
      <c r="D49" s="94">
        <v>0</v>
      </c>
    </row>
    <row r="50" spans="1:4" x14ac:dyDescent="0.2">
      <c r="A50" s="38" t="s">
        <v>122</v>
      </c>
      <c r="B50" s="38"/>
      <c r="C50" s="149">
        <v>-203495</v>
      </c>
      <c r="D50" s="150">
        <v>-182978</v>
      </c>
    </row>
    <row r="51" spans="1:4" ht="10.8" thickBot="1" x14ac:dyDescent="0.25">
      <c r="A51" s="13" t="s">
        <v>123</v>
      </c>
      <c r="B51" s="13"/>
      <c r="C51" s="97">
        <f>SUM(C43:C50)</f>
        <v>5480688</v>
      </c>
      <c r="D51" s="97">
        <f>SUM(D43:D50)</f>
        <v>18895505</v>
      </c>
    </row>
    <row r="52" spans="1:4" ht="10.8" thickTop="1" x14ac:dyDescent="0.2">
      <c r="A52" s="55"/>
      <c r="B52" s="55"/>
      <c r="C52" s="103"/>
      <c r="D52" s="94"/>
    </row>
    <row r="53" spans="1:4" ht="10.8" thickBot="1" x14ac:dyDescent="0.25">
      <c r="A53" s="13" t="s">
        <v>170</v>
      </c>
      <c r="B53" s="13"/>
      <c r="C53" s="97">
        <f>C51+C40+C31</f>
        <v>-5050983</v>
      </c>
      <c r="D53" s="97">
        <f>D51+D40+D31</f>
        <v>-4819932</v>
      </c>
    </row>
    <row r="54" spans="1:4" ht="10.8" thickTop="1" x14ac:dyDescent="0.2">
      <c r="A54" s="38"/>
      <c r="B54" s="38"/>
      <c r="C54" s="93"/>
      <c r="D54" s="94"/>
    </row>
    <row r="55" spans="1:4" x14ac:dyDescent="0.2">
      <c r="A55" s="38" t="s">
        <v>136</v>
      </c>
      <c r="B55" s="38"/>
      <c r="C55" s="93">
        <v>38501727</v>
      </c>
      <c r="D55" s="94">
        <v>42434560</v>
      </c>
    </row>
    <row r="56" spans="1:4" ht="10.8" thickBot="1" x14ac:dyDescent="0.25">
      <c r="A56" s="38" t="s">
        <v>60</v>
      </c>
      <c r="B56" s="38"/>
      <c r="C56" s="95">
        <v>-114749</v>
      </c>
      <c r="D56" s="96">
        <v>887097</v>
      </c>
    </row>
    <row r="57" spans="1:4" ht="10.8" thickBot="1" x14ac:dyDescent="0.25">
      <c r="A57" s="13" t="s">
        <v>171</v>
      </c>
      <c r="B57" s="13"/>
      <c r="C57" s="97">
        <f>SUM(C53:C56)</f>
        <v>33335995</v>
      </c>
      <c r="D57" s="97">
        <f>SUM(D53:D56)</f>
        <v>38501725</v>
      </c>
    </row>
    <row r="58" spans="1:4" ht="10.8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29"/>
  <sheetViews>
    <sheetView showGridLines="0" zoomScaleNormal="100" workbookViewId="0">
      <selection sqref="A1:XFD1048576"/>
    </sheetView>
  </sheetViews>
  <sheetFormatPr defaultColWidth="8.6640625" defaultRowHeight="10.199999999999999" x14ac:dyDescent="0.2"/>
  <cols>
    <col min="1" max="1" width="46.33203125" style="50" customWidth="1"/>
    <col min="2" max="2" width="17" style="103" customWidth="1"/>
    <col min="3" max="3" width="20.33203125" style="3" customWidth="1"/>
    <col min="4" max="4" width="16.33203125" style="126" customWidth="1"/>
    <col min="5" max="5" width="12.33203125" style="126" bestFit="1" customWidth="1"/>
    <col min="6" max="6" width="11.33203125" style="126" customWidth="1"/>
    <col min="7" max="7" width="13.33203125" style="126" bestFit="1" customWidth="1"/>
    <col min="8" max="8" width="12.88671875" style="50" bestFit="1" customWidth="1"/>
    <col min="9" max="9" width="13.33203125" style="50" bestFit="1" customWidth="1"/>
    <col min="10" max="16384" width="8.6640625" style="50"/>
  </cols>
  <sheetData>
    <row r="1" spans="1:7" s="47" customFormat="1" x14ac:dyDescent="0.2">
      <c r="A1" s="36" t="str">
        <f>SOFP!A1</f>
        <v>ROCA INDUSTRY HOLDINGROCK1 S.A.</v>
      </c>
      <c r="B1" s="103"/>
      <c r="C1" s="1"/>
      <c r="D1" s="103"/>
      <c r="E1" s="103"/>
      <c r="F1" s="103"/>
      <c r="G1" s="103"/>
    </row>
    <row r="2" spans="1:7" s="47" customFormat="1" x14ac:dyDescent="0.2">
      <c r="A2" s="15" t="s">
        <v>4</v>
      </c>
      <c r="B2" s="103"/>
      <c r="C2" s="103"/>
      <c r="D2" s="103"/>
      <c r="E2" s="103"/>
      <c r="F2" s="103"/>
      <c r="G2" s="103"/>
    </row>
    <row r="3" spans="1:7" s="47" customFormat="1" x14ac:dyDescent="0.2">
      <c r="B3" s="103"/>
      <c r="C3" s="1"/>
      <c r="D3" s="103"/>
      <c r="E3" s="103"/>
      <c r="F3" s="103"/>
      <c r="G3" s="103"/>
    </row>
    <row r="4" spans="1:7" s="47" customFormat="1" x14ac:dyDescent="0.2">
      <c r="B4" s="43" t="s">
        <v>148</v>
      </c>
      <c r="C4" s="1"/>
      <c r="D4" s="103"/>
      <c r="E4" s="103"/>
      <c r="F4" s="103"/>
      <c r="G4" s="103"/>
    </row>
    <row r="5" spans="1:7" s="47" customFormat="1" x14ac:dyDescent="0.2">
      <c r="B5" s="57"/>
      <c r="C5" s="1"/>
      <c r="D5" s="103"/>
      <c r="E5" s="103"/>
      <c r="F5" s="103"/>
      <c r="G5" s="103"/>
    </row>
    <row r="6" spans="1:7" ht="10.8" thickBot="1" x14ac:dyDescent="0.25"/>
    <row r="7" spans="1:7" ht="19.8" customHeight="1" thickTop="1" x14ac:dyDescent="0.2">
      <c r="A7" s="125">
        <v>2024</v>
      </c>
      <c r="B7" s="127" t="s">
        <v>66</v>
      </c>
      <c r="C7" s="127" t="s">
        <v>65</v>
      </c>
      <c r="D7" s="127" t="s">
        <v>64</v>
      </c>
      <c r="E7" s="127" t="s">
        <v>63</v>
      </c>
      <c r="F7" s="127" t="s">
        <v>62</v>
      </c>
      <c r="G7" s="127" t="s">
        <v>61</v>
      </c>
    </row>
    <row r="8" spans="1:7" ht="10.8" thickBot="1" x14ac:dyDescent="0.25">
      <c r="A8" s="125"/>
      <c r="B8" s="128"/>
      <c r="C8" s="128"/>
      <c r="D8" s="128"/>
      <c r="E8" s="128"/>
      <c r="F8" s="128"/>
      <c r="G8" s="128"/>
    </row>
    <row r="9" spans="1:7" ht="10.8" thickTop="1" x14ac:dyDescent="0.2">
      <c r="A9" s="13" t="s">
        <v>45</v>
      </c>
      <c r="C9" s="103"/>
      <c r="D9" s="103"/>
      <c r="E9" s="103"/>
      <c r="F9" s="101"/>
      <c r="G9" s="103"/>
    </row>
    <row r="10" spans="1:7" x14ac:dyDescent="0.2">
      <c r="A10" s="38" t="s">
        <v>128</v>
      </c>
      <c r="B10" s="93">
        <v>164602011</v>
      </c>
      <c r="C10" s="93">
        <v>101969987</v>
      </c>
      <c r="D10" s="93">
        <v>98608996</v>
      </c>
      <c r="E10" s="93">
        <v>66475618</v>
      </c>
      <c r="F10" s="94">
        <v>167525607</v>
      </c>
      <c r="G10" s="102">
        <f>SUM(B10:F10)</f>
        <v>599182219</v>
      </c>
    </row>
    <row r="11" spans="1:7" x14ac:dyDescent="0.2">
      <c r="A11" s="38" t="s">
        <v>46</v>
      </c>
      <c r="B11" s="93">
        <v>741794</v>
      </c>
      <c r="C11" s="93">
        <v>136484</v>
      </c>
      <c r="D11" s="93">
        <v>678725</v>
      </c>
      <c r="E11" s="93">
        <v>94027</v>
      </c>
      <c r="F11" s="94">
        <v>124985</v>
      </c>
      <c r="G11" s="102">
        <f t="shared" ref="G11:G28" si="0">SUM(B11:F11)</f>
        <v>1776015</v>
      </c>
    </row>
    <row r="12" spans="1:7" x14ac:dyDescent="0.2">
      <c r="A12" s="38" t="s">
        <v>47</v>
      </c>
      <c r="B12" s="93">
        <v>8264954</v>
      </c>
      <c r="C12" s="93">
        <v>509274</v>
      </c>
      <c r="D12" s="93">
        <v>382407</v>
      </c>
      <c r="E12" s="93">
        <v>2187736</v>
      </c>
      <c r="F12" s="94">
        <v>3606613</v>
      </c>
      <c r="G12" s="102">
        <f t="shared" si="0"/>
        <v>14950984</v>
      </c>
    </row>
    <row r="13" spans="1:7" x14ac:dyDescent="0.2">
      <c r="A13" s="22" t="s">
        <v>48</v>
      </c>
      <c r="B13" s="93">
        <v>-98649408</v>
      </c>
      <c r="C13" s="93">
        <v>-61440094</v>
      </c>
      <c r="D13" s="93">
        <v>-49865453</v>
      </c>
      <c r="E13" s="93">
        <v>-47749764</v>
      </c>
      <c r="F13" s="94">
        <v>-138831623</v>
      </c>
      <c r="G13" s="102">
        <f t="shared" si="0"/>
        <v>-396536342</v>
      </c>
    </row>
    <row r="14" spans="1:7" x14ac:dyDescent="0.2">
      <c r="A14" s="38" t="s">
        <v>49</v>
      </c>
      <c r="B14" s="93">
        <v>-10240753</v>
      </c>
      <c r="C14" s="93">
        <v>-4027730</v>
      </c>
      <c r="D14" s="93">
        <v>-8721157</v>
      </c>
      <c r="E14" s="93">
        <v>-2783449</v>
      </c>
      <c r="F14" s="94">
        <v>-4671627</v>
      </c>
      <c r="G14" s="102">
        <f t="shared" si="0"/>
        <v>-30444716</v>
      </c>
    </row>
    <row r="15" spans="1:7" x14ac:dyDescent="0.2">
      <c r="A15" s="38" t="s">
        <v>67</v>
      </c>
      <c r="B15" s="93">
        <v>-34181248</v>
      </c>
      <c r="C15" s="93">
        <v>-16127641</v>
      </c>
      <c r="D15" s="93">
        <v>-21156254</v>
      </c>
      <c r="E15" s="93">
        <v>-7756229</v>
      </c>
      <c r="F15" s="94">
        <v>-13100821</v>
      </c>
      <c r="G15" s="102">
        <f t="shared" si="0"/>
        <v>-92322193</v>
      </c>
    </row>
    <row r="16" spans="1:7" x14ac:dyDescent="0.2">
      <c r="A16" s="38" t="s">
        <v>50</v>
      </c>
      <c r="B16" s="93">
        <v>-1461195</v>
      </c>
      <c r="C16" s="93">
        <v>-5811019</v>
      </c>
      <c r="D16" s="93">
        <v>-936730</v>
      </c>
      <c r="E16" s="93">
        <v>-285608</v>
      </c>
      <c r="F16" s="94">
        <v>-493695</v>
      </c>
      <c r="G16" s="102">
        <f t="shared" si="0"/>
        <v>-8988247</v>
      </c>
    </row>
    <row r="17" spans="1:7" ht="10.8" thickBot="1" x14ac:dyDescent="0.25">
      <c r="A17" s="38" t="s">
        <v>68</v>
      </c>
      <c r="B17" s="95">
        <v>-18982478</v>
      </c>
      <c r="C17" s="95">
        <v>-7374126</v>
      </c>
      <c r="D17" s="95">
        <v>-10444609</v>
      </c>
      <c r="E17" s="95">
        <v>-5877261</v>
      </c>
      <c r="F17" s="96">
        <v>-7578343</v>
      </c>
      <c r="G17" s="143">
        <f t="shared" si="0"/>
        <v>-50256817</v>
      </c>
    </row>
    <row r="18" spans="1:7" ht="10.8" thickBot="1" x14ac:dyDescent="0.25">
      <c r="A18" s="13" t="s">
        <v>51</v>
      </c>
      <c r="B18" s="97">
        <f>SUM(B19:B24)</f>
        <v>-291057</v>
      </c>
      <c r="C18" s="97">
        <f t="shared" ref="C18:F18" si="1">SUM(C19:C24)</f>
        <v>118268</v>
      </c>
      <c r="D18" s="97">
        <f t="shared" si="1"/>
        <v>3227890</v>
      </c>
      <c r="E18" s="97">
        <f t="shared" si="1"/>
        <v>-100734</v>
      </c>
      <c r="F18" s="97">
        <f t="shared" si="1"/>
        <v>-135336</v>
      </c>
      <c r="G18" s="97">
        <f t="shared" si="0"/>
        <v>2819031</v>
      </c>
    </row>
    <row r="19" spans="1:7" ht="10.8" thickTop="1" x14ac:dyDescent="0.2">
      <c r="A19" s="92" t="s">
        <v>172</v>
      </c>
      <c r="B19" s="99" t="s">
        <v>173</v>
      </c>
      <c r="C19" s="99" t="s">
        <v>173</v>
      </c>
      <c r="D19" s="99">
        <v>-46427</v>
      </c>
      <c r="E19" s="99" t="s">
        <v>173</v>
      </c>
      <c r="F19" s="100" t="s">
        <v>173</v>
      </c>
      <c r="G19" s="142">
        <f t="shared" si="0"/>
        <v>-46427</v>
      </c>
    </row>
    <row r="20" spans="1:7" x14ac:dyDescent="0.2">
      <c r="A20" s="92" t="s">
        <v>174</v>
      </c>
      <c r="B20" s="99">
        <v>-201752</v>
      </c>
      <c r="C20" s="99">
        <v>-14784</v>
      </c>
      <c r="D20" s="99">
        <v>-42911</v>
      </c>
      <c r="E20" s="99">
        <v>-482799</v>
      </c>
      <c r="F20" s="100">
        <v>-177419</v>
      </c>
      <c r="G20" s="142">
        <f t="shared" si="0"/>
        <v>-919665</v>
      </c>
    </row>
    <row r="21" spans="1:7" x14ac:dyDescent="0.2">
      <c r="A21" s="92" t="s">
        <v>126</v>
      </c>
      <c r="B21" s="99">
        <v>10106</v>
      </c>
      <c r="C21" s="99">
        <v>28848</v>
      </c>
      <c r="D21" s="99">
        <v>104962</v>
      </c>
      <c r="E21" s="99">
        <v>376589</v>
      </c>
      <c r="F21" s="100">
        <v>9748</v>
      </c>
      <c r="G21" s="142">
        <f t="shared" si="0"/>
        <v>530253</v>
      </c>
    </row>
    <row r="22" spans="1:7" x14ac:dyDescent="0.2">
      <c r="A22" s="92" t="s">
        <v>175</v>
      </c>
      <c r="B22" s="99">
        <v>-150790</v>
      </c>
      <c r="C22" s="99">
        <v>51655</v>
      </c>
      <c r="D22" s="99">
        <v>6123</v>
      </c>
      <c r="E22" s="99">
        <v>5476</v>
      </c>
      <c r="F22" s="100">
        <v>32335</v>
      </c>
      <c r="G22" s="142">
        <f t="shared" si="0"/>
        <v>-55201</v>
      </c>
    </row>
    <row r="23" spans="1:7" x14ac:dyDescent="0.2">
      <c r="A23" s="92" t="s">
        <v>176</v>
      </c>
      <c r="B23" s="99">
        <v>4913</v>
      </c>
      <c r="C23" s="99" t="s">
        <v>173</v>
      </c>
      <c r="D23" s="99">
        <v>3127324</v>
      </c>
      <c r="E23" s="99" t="s">
        <v>173</v>
      </c>
      <c r="F23" s="100" t="s">
        <v>177</v>
      </c>
      <c r="G23" s="142">
        <f t="shared" si="0"/>
        <v>3132237</v>
      </c>
    </row>
    <row r="24" spans="1:7" ht="10.8" thickBot="1" x14ac:dyDescent="0.25">
      <c r="A24" s="92" t="s">
        <v>73</v>
      </c>
      <c r="B24" s="99">
        <v>46466</v>
      </c>
      <c r="C24" s="99">
        <v>52549</v>
      </c>
      <c r="D24" s="99">
        <v>78819</v>
      </c>
      <c r="E24" s="99" t="s">
        <v>173</v>
      </c>
      <c r="F24" s="100" t="s">
        <v>173</v>
      </c>
      <c r="G24" s="142">
        <f t="shared" si="0"/>
        <v>177834</v>
      </c>
    </row>
    <row r="25" spans="1:7" ht="12" thickBot="1" x14ac:dyDescent="0.25">
      <c r="A25" s="13" t="s">
        <v>127</v>
      </c>
      <c r="B25" s="129">
        <f>SUM(B10:B13,B15:B17,B22:B24)</f>
        <v>20235019</v>
      </c>
      <c r="C25" s="129">
        <f t="shared" ref="C25:G25" si="2">SUM(C10:C13,C15:C17,C22:C24)</f>
        <v>11967069</v>
      </c>
      <c r="D25" s="129">
        <f t="shared" si="2"/>
        <v>20479348</v>
      </c>
      <c r="E25" s="129">
        <f t="shared" si="2"/>
        <v>7093995</v>
      </c>
      <c r="F25" s="129">
        <f t="shared" si="2"/>
        <v>11285058</v>
      </c>
      <c r="G25" s="129">
        <f t="shared" si="2"/>
        <v>71060489</v>
      </c>
    </row>
    <row r="26" spans="1:7" ht="10.8" thickTop="1" x14ac:dyDescent="0.2">
      <c r="A26" s="38" t="s">
        <v>75</v>
      </c>
      <c r="B26" s="93">
        <v>698</v>
      </c>
      <c r="C26" s="93">
        <v>20405</v>
      </c>
      <c r="D26" s="93">
        <v>15454</v>
      </c>
      <c r="E26" s="93">
        <v>207658</v>
      </c>
      <c r="F26" s="94">
        <v>7</v>
      </c>
      <c r="G26" s="102">
        <f t="shared" si="0"/>
        <v>244222</v>
      </c>
    </row>
    <row r="27" spans="1:7" ht="10.8" thickBot="1" x14ac:dyDescent="0.25">
      <c r="A27" s="38" t="s">
        <v>76</v>
      </c>
      <c r="B27" s="93">
        <v>-4873620</v>
      </c>
      <c r="C27" s="95">
        <v>-4605523</v>
      </c>
      <c r="D27" s="95">
        <v>-5672433</v>
      </c>
      <c r="E27" s="95">
        <v>-3142195</v>
      </c>
      <c r="F27" s="96">
        <v>-5100074</v>
      </c>
      <c r="G27" s="143">
        <f t="shared" si="0"/>
        <v>-23393845</v>
      </c>
    </row>
    <row r="28" spans="1:7" ht="10.8" thickBot="1" x14ac:dyDescent="0.25">
      <c r="A28" s="13" t="s">
        <v>178</v>
      </c>
      <c r="B28" s="129">
        <v>4929698</v>
      </c>
      <c r="C28" s="97">
        <v>3368285</v>
      </c>
      <c r="D28" s="97">
        <v>6116836</v>
      </c>
      <c r="E28" s="97">
        <v>1269799</v>
      </c>
      <c r="F28" s="98">
        <v>1345693</v>
      </c>
      <c r="G28" s="97">
        <f t="shared" si="0"/>
        <v>17030311</v>
      </c>
    </row>
    <row r="29" spans="1:7" ht="11.4" thickTop="1" thickBot="1" x14ac:dyDescent="0.25">
      <c r="A29" s="13"/>
      <c r="B29" s="97"/>
      <c r="C29" s="97"/>
      <c r="D29" s="97"/>
      <c r="E29" s="97"/>
      <c r="F29" s="98"/>
      <c r="G29" s="97"/>
    </row>
    <row r="30" spans="1:7" ht="11.4" thickTop="1" thickBot="1" x14ac:dyDescent="0.25">
      <c r="A30" s="13" t="s">
        <v>179</v>
      </c>
      <c r="B30" s="97">
        <v>175412242</v>
      </c>
      <c r="C30" s="97">
        <v>132539870</v>
      </c>
      <c r="D30" s="97">
        <v>179724374</v>
      </c>
      <c r="E30" s="97">
        <v>82255045</v>
      </c>
      <c r="F30" s="98">
        <v>145384276</v>
      </c>
      <c r="G30" s="97">
        <f t="shared" ref="G30:G31" si="3">SUM(B30:F30)</f>
        <v>715315807</v>
      </c>
    </row>
    <row r="31" spans="1:7" ht="11.4" thickTop="1" thickBot="1" x14ac:dyDescent="0.25">
      <c r="A31" s="13" t="s">
        <v>43</v>
      </c>
      <c r="B31" s="97">
        <v>90516035</v>
      </c>
      <c r="C31" s="97">
        <v>85513794</v>
      </c>
      <c r="D31" s="97">
        <v>98543099</v>
      </c>
      <c r="E31" s="97">
        <v>53377481</v>
      </c>
      <c r="F31" s="97">
        <v>90061942</v>
      </c>
      <c r="G31" s="97">
        <f t="shared" si="3"/>
        <v>418012351</v>
      </c>
    </row>
    <row r="32" spans="1:7" ht="10.8" thickTop="1" x14ac:dyDescent="0.2">
      <c r="A32" s="13"/>
      <c r="B32" s="106"/>
      <c r="C32" s="106"/>
      <c r="D32" s="106"/>
      <c r="E32" s="106"/>
      <c r="F32" s="101"/>
      <c r="G32" s="102"/>
    </row>
    <row r="33" spans="1:9" x14ac:dyDescent="0.2">
      <c r="A33" s="13" t="s">
        <v>78</v>
      </c>
      <c r="B33" s="93"/>
      <c r="C33" s="93"/>
      <c r="D33" s="93"/>
      <c r="E33" s="93"/>
      <c r="F33" s="93"/>
      <c r="G33" s="93"/>
    </row>
    <row r="34" spans="1:9" ht="10.8" thickBot="1" x14ac:dyDescent="0.25">
      <c r="A34" s="38" t="s">
        <v>79</v>
      </c>
      <c r="B34" s="95">
        <v>6381418</v>
      </c>
      <c r="C34" s="95">
        <v>9079582</v>
      </c>
      <c r="D34" s="95">
        <v>533304</v>
      </c>
      <c r="E34" s="95">
        <v>629538</v>
      </c>
      <c r="F34" s="96">
        <v>6562960</v>
      </c>
      <c r="G34" s="95">
        <f>SUM(B34:F34)</f>
        <v>23186802</v>
      </c>
    </row>
    <row r="35" spans="1:9" x14ac:dyDescent="0.2">
      <c r="I35" s="126"/>
    </row>
    <row r="36" spans="1:9" ht="10.8" thickBot="1" x14ac:dyDescent="0.25">
      <c r="I36" s="126"/>
    </row>
    <row r="37" spans="1:9" ht="19.8" customHeight="1" thickTop="1" x14ac:dyDescent="0.2">
      <c r="A37" s="125">
        <v>2023</v>
      </c>
      <c r="B37" s="127" t="s">
        <v>66</v>
      </c>
      <c r="C37" s="127" t="s">
        <v>65</v>
      </c>
      <c r="D37" s="127" t="s">
        <v>64</v>
      </c>
      <c r="E37" s="127" t="s">
        <v>63</v>
      </c>
      <c r="F37" s="127" t="s">
        <v>62</v>
      </c>
      <c r="G37" s="127" t="s">
        <v>61</v>
      </c>
      <c r="I37" s="126"/>
    </row>
    <row r="38" spans="1:9" ht="10.8" thickBot="1" x14ac:dyDescent="0.25">
      <c r="A38" s="125"/>
      <c r="B38" s="128"/>
      <c r="C38" s="128"/>
      <c r="D38" s="128"/>
      <c r="E38" s="128"/>
      <c r="F38" s="128"/>
      <c r="G38" s="128"/>
      <c r="I38" s="126"/>
    </row>
    <row r="39" spans="1:9" ht="10.8" thickTop="1" x14ac:dyDescent="0.2">
      <c r="A39" s="13" t="s">
        <v>45</v>
      </c>
      <c r="C39" s="103"/>
      <c r="D39" s="103"/>
      <c r="E39" s="103"/>
      <c r="F39" s="101"/>
      <c r="G39" s="103"/>
      <c r="I39" s="126"/>
    </row>
    <row r="40" spans="1:9" x14ac:dyDescent="0.2">
      <c r="A40" s="38" t="s">
        <v>180</v>
      </c>
      <c r="B40" s="93">
        <v>144963007</v>
      </c>
      <c r="C40" s="93">
        <v>96209238</v>
      </c>
      <c r="D40" s="93">
        <v>55479732</v>
      </c>
      <c r="E40" s="93">
        <v>50696545</v>
      </c>
      <c r="F40" s="94">
        <v>78515277</v>
      </c>
      <c r="G40" s="102">
        <f>SUM(B40:F40)</f>
        <v>425863799</v>
      </c>
      <c r="I40" s="126"/>
    </row>
    <row r="41" spans="1:9" x14ac:dyDescent="0.2">
      <c r="A41" s="38" t="s">
        <v>46</v>
      </c>
      <c r="B41" s="93">
        <v>654431</v>
      </c>
      <c r="C41" s="93">
        <v>4726</v>
      </c>
      <c r="D41" s="93">
        <v>611635</v>
      </c>
      <c r="E41" s="93">
        <v>47806</v>
      </c>
      <c r="F41" s="94">
        <v>72745</v>
      </c>
      <c r="G41" s="102">
        <f t="shared" ref="G41:G67" si="4">SUM(B41:F41)</f>
        <v>1391343</v>
      </c>
      <c r="I41" s="126"/>
    </row>
    <row r="42" spans="1:9" x14ac:dyDescent="0.2">
      <c r="A42" s="38" t="s">
        <v>47</v>
      </c>
      <c r="B42" s="93">
        <v>-16847068</v>
      </c>
      <c r="C42" s="93">
        <v>510081</v>
      </c>
      <c r="D42" s="93">
        <v>1691651</v>
      </c>
      <c r="E42" s="93">
        <v>-891707</v>
      </c>
      <c r="F42" s="94">
        <v>389595</v>
      </c>
      <c r="G42" s="102">
        <f t="shared" si="4"/>
        <v>-15147448</v>
      </c>
      <c r="I42" s="126"/>
    </row>
    <row r="43" spans="1:9" x14ac:dyDescent="0.2">
      <c r="A43" s="22" t="s">
        <v>48</v>
      </c>
      <c r="B43" s="93">
        <v>-77736315</v>
      </c>
      <c r="C43" s="93">
        <v>-59179893</v>
      </c>
      <c r="D43" s="93">
        <v>-33974796</v>
      </c>
      <c r="E43" s="93">
        <v>-35365268</v>
      </c>
      <c r="F43" s="94">
        <v>-64186119</v>
      </c>
      <c r="G43" s="102">
        <f t="shared" si="4"/>
        <v>-270442391</v>
      </c>
      <c r="I43" s="126"/>
    </row>
    <row r="44" spans="1:9" x14ac:dyDescent="0.2">
      <c r="A44" s="38" t="s">
        <v>49</v>
      </c>
      <c r="B44" s="93">
        <v>-8246153</v>
      </c>
      <c r="C44" s="93">
        <v>-3631167</v>
      </c>
      <c r="D44" s="93">
        <v>-6125312</v>
      </c>
      <c r="E44" s="93">
        <v>-2649523</v>
      </c>
      <c r="F44" s="94">
        <v>-2052310</v>
      </c>
      <c r="G44" s="102">
        <f t="shared" si="4"/>
        <v>-22704465</v>
      </c>
      <c r="I44" s="126"/>
    </row>
    <row r="45" spans="1:9" x14ac:dyDescent="0.2">
      <c r="A45" s="38" t="s">
        <v>67</v>
      </c>
      <c r="B45" s="93">
        <v>-25828493</v>
      </c>
      <c r="C45" s="93">
        <v>-12943786</v>
      </c>
      <c r="D45" s="93">
        <v>-14391826</v>
      </c>
      <c r="E45" s="93">
        <v>-6349632</v>
      </c>
      <c r="F45" s="94">
        <v>-5745513</v>
      </c>
      <c r="G45" s="102">
        <f t="shared" si="4"/>
        <v>-65259250</v>
      </c>
      <c r="I45" s="126"/>
    </row>
    <row r="46" spans="1:9" x14ac:dyDescent="0.2">
      <c r="A46" s="38" t="s">
        <v>50</v>
      </c>
      <c r="B46" s="93">
        <v>-2362997</v>
      </c>
      <c r="C46" s="93">
        <v>-3004682</v>
      </c>
      <c r="D46" s="93">
        <v>-701032</v>
      </c>
      <c r="E46" s="93">
        <v>-387090</v>
      </c>
      <c r="F46" s="94">
        <v>-303033</v>
      </c>
      <c r="G46" s="102">
        <f t="shared" si="4"/>
        <v>-6758834</v>
      </c>
      <c r="I46" s="126"/>
    </row>
    <row r="47" spans="1:9" ht="10.8" thickBot="1" x14ac:dyDescent="0.25">
      <c r="A47" s="38" t="s">
        <v>68</v>
      </c>
      <c r="B47" s="95">
        <v>-17894391</v>
      </c>
      <c r="C47" s="95">
        <v>-6880830</v>
      </c>
      <c r="D47" s="95">
        <v>-6130874</v>
      </c>
      <c r="E47" s="95">
        <v>-4870652</v>
      </c>
      <c r="F47" s="96">
        <v>-3383044</v>
      </c>
      <c r="G47" s="143">
        <f t="shared" si="4"/>
        <v>-39159791</v>
      </c>
      <c r="I47" s="126"/>
    </row>
    <row r="48" spans="1:9" ht="10.8" thickBot="1" x14ac:dyDescent="0.25">
      <c r="A48" s="13" t="s">
        <v>51</v>
      </c>
      <c r="B48" s="97">
        <f>SUM(B49:B54)</f>
        <v>-342921</v>
      </c>
      <c r="C48" s="97">
        <f>SUM(C49:C54)</f>
        <v>-312089</v>
      </c>
      <c r="D48" s="97">
        <f>SUM(D49:D54)</f>
        <v>-1159525</v>
      </c>
      <c r="E48" s="97">
        <f>SUM(E49:E54)</f>
        <v>-1934447</v>
      </c>
      <c r="F48" s="97">
        <f>SUM(F49:F54)</f>
        <v>-22223</v>
      </c>
      <c r="G48" s="97">
        <f>SUM(G49:G54)</f>
        <v>-3771205</v>
      </c>
      <c r="I48" s="126"/>
    </row>
    <row r="49" spans="1:9" ht="10.8" thickTop="1" x14ac:dyDescent="0.2">
      <c r="A49" s="92" t="s">
        <v>172</v>
      </c>
      <c r="B49" s="99">
        <v>-26913</v>
      </c>
      <c r="C49" s="99">
        <v>-36886</v>
      </c>
      <c r="D49" s="99">
        <v>-3003</v>
      </c>
      <c r="E49" s="99">
        <v>-1424886</v>
      </c>
      <c r="F49" s="100" t="s">
        <v>3</v>
      </c>
      <c r="G49" s="142">
        <f t="shared" si="4"/>
        <v>-1491688</v>
      </c>
      <c r="I49" s="126"/>
    </row>
    <row r="50" spans="1:9" x14ac:dyDescent="0.2">
      <c r="A50" s="92" t="s">
        <v>69</v>
      </c>
      <c r="B50" s="99">
        <v>-56665</v>
      </c>
      <c r="C50" s="99">
        <v>-371620</v>
      </c>
      <c r="D50" s="99">
        <v>-497069</v>
      </c>
      <c r="E50" s="99">
        <v>-583208</v>
      </c>
      <c r="F50" s="100">
        <v>-96375</v>
      </c>
      <c r="G50" s="142">
        <f t="shared" si="4"/>
        <v>-1604937</v>
      </c>
      <c r="I50" s="126"/>
    </row>
    <row r="51" spans="1:9" x14ac:dyDescent="0.2">
      <c r="A51" s="92" t="s">
        <v>70</v>
      </c>
      <c r="B51" s="99">
        <v>-688358</v>
      </c>
      <c r="C51" s="99">
        <v>40367</v>
      </c>
      <c r="D51" s="99" t="s">
        <v>3</v>
      </c>
      <c r="E51" s="99">
        <v>74617</v>
      </c>
      <c r="F51" s="100" t="s">
        <v>3</v>
      </c>
      <c r="G51" s="142">
        <f t="shared" si="4"/>
        <v>-573374</v>
      </c>
      <c r="I51" s="126"/>
    </row>
    <row r="52" spans="1:9" x14ac:dyDescent="0.2">
      <c r="A52" s="92" t="s">
        <v>71</v>
      </c>
      <c r="B52" s="99">
        <v>-204</v>
      </c>
      <c r="C52" s="99">
        <v>-35348</v>
      </c>
      <c r="D52" s="99" t="s">
        <v>3</v>
      </c>
      <c r="E52" s="99" t="s">
        <v>3</v>
      </c>
      <c r="F52" s="100" t="s">
        <v>3</v>
      </c>
      <c r="G52" s="142">
        <f t="shared" si="4"/>
        <v>-35552</v>
      </c>
      <c r="I52" s="126"/>
    </row>
    <row r="53" spans="1:9" x14ac:dyDescent="0.2">
      <c r="A53" s="92" t="s">
        <v>72</v>
      </c>
      <c r="B53" s="99">
        <v>408407</v>
      </c>
      <c r="C53" s="99" t="s">
        <v>3</v>
      </c>
      <c r="D53" s="99">
        <v>-659453</v>
      </c>
      <c r="E53" s="99" t="s">
        <v>3</v>
      </c>
      <c r="F53" s="100">
        <v>74152</v>
      </c>
      <c r="G53" s="142">
        <f t="shared" si="4"/>
        <v>-176894</v>
      </c>
      <c r="I53" s="126"/>
    </row>
    <row r="54" spans="1:9" x14ac:dyDescent="0.2">
      <c r="A54" s="92" t="s">
        <v>73</v>
      </c>
      <c r="B54" s="99">
        <v>20812</v>
      </c>
      <c r="C54" s="99">
        <v>91398</v>
      </c>
      <c r="D54" s="99" t="s">
        <v>3</v>
      </c>
      <c r="E54" s="99">
        <v>-970</v>
      </c>
      <c r="F54" s="100" t="s">
        <v>3</v>
      </c>
      <c r="G54" s="142">
        <f t="shared" si="4"/>
        <v>111240</v>
      </c>
      <c r="I54" s="126"/>
    </row>
    <row r="55" spans="1:9" x14ac:dyDescent="0.2">
      <c r="A55" s="38" t="s">
        <v>74</v>
      </c>
      <c r="B55" s="93">
        <v>-206065</v>
      </c>
      <c r="C55" s="93" t="s">
        <v>3</v>
      </c>
      <c r="D55" s="93" t="s">
        <v>3</v>
      </c>
      <c r="E55" s="93" t="s">
        <v>3</v>
      </c>
      <c r="F55" s="94" t="s">
        <v>3</v>
      </c>
      <c r="G55" s="102">
        <f t="shared" si="4"/>
        <v>-206065</v>
      </c>
      <c r="I55" s="126"/>
    </row>
    <row r="56" spans="1:9" x14ac:dyDescent="0.2">
      <c r="A56" s="38" t="s">
        <v>153</v>
      </c>
      <c r="B56" s="93">
        <v>-705018</v>
      </c>
      <c r="C56" s="93" t="s">
        <v>3</v>
      </c>
      <c r="D56" s="93" t="s">
        <v>3</v>
      </c>
      <c r="E56" s="93" t="s">
        <v>3</v>
      </c>
      <c r="F56" s="94" t="s">
        <v>3</v>
      </c>
      <c r="G56" s="102">
        <f t="shared" si="4"/>
        <v>-705018</v>
      </c>
      <c r="I56" s="126"/>
    </row>
    <row r="57" spans="1:9" ht="10.8" thickBot="1" x14ac:dyDescent="0.25">
      <c r="A57" s="38" t="s">
        <v>154</v>
      </c>
      <c r="B57" s="95">
        <v>-17047</v>
      </c>
      <c r="C57" s="95" t="s">
        <v>3</v>
      </c>
      <c r="D57" s="95" t="s">
        <v>3</v>
      </c>
      <c r="E57" s="95" t="s">
        <v>3</v>
      </c>
      <c r="F57" s="96" t="s">
        <v>3</v>
      </c>
      <c r="G57" s="143">
        <f t="shared" si="4"/>
        <v>-17047</v>
      </c>
      <c r="I57" s="126"/>
    </row>
    <row r="58" spans="1:9" ht="12" thickBot="1" x14ac:dyDescent="0.25">
      <c r="A58" s="13" t="s">
        <v>127</v>
      </c>
      <c r="B58" s="97">
        <f>SUM(B40:B43,B45:B47,B52:B54)</f>
        <v>5377189</v>
      </c>
      <c r="C58" s="97">
        <f t="shared" ref="C58:F58" si="5">SUM(C40:C43,C45:C47,C52:C54)</f>
        <v>14770904</v>
      </c>
      <c r="D58" s="97">
        <f t="shared" si="5"/>
        <v>1925037</v>
      </c>
      <c r="E58" s="97">
        <f t="shared" si="5"/>
        <v>2879032</v>
      </c>
      <c r="F58" s="97">
        <f t="shared" si="5"/>
        <v>5434060</v>
      </c>
      <c r="G58" s="97">
        <f t="shared" si="4"/>
        <v>30386222</v>
      </c>
      <c r="I58" s="126"/>
    </row>
    <row r="59" spans="1:9" ht="10.8" thickTop="1" x14ac:dyDescent="0.2">
      <c r="A59" s="38" t="s">
        <v>75</v>
      </c>
      <c r="B59" s="93">
        <v>9643</v>
      </c>
      <c r="C59" s="93">
        <v>94840</v>
      </c>
      <c r="D59" s="93">
        <v>348321</v>
      </c>
      <c r="E59" s="93">
        <v>65988</v>
      </c>
      <c r="F59" s="94">
        <v>3</v>
      </c>
      <c r="G59" s="102">
        <f t="shared" si="4"/>
        <v>518795</v>
      </c>
      <c r="I59" s="126"/>
    </row>
    <row r="60" spans="1:9" ht="10.8" thickBot="1" x14ac:dyDescent="0.25">
      <c r="A60" s="38" t="s">
        <v>76</v>
      </c>
      <c r="B60" s="93">
        <v>-4501834</v>
      </c>
      <c r="C60" s="95">
        <v>-3077650</v>
      </c>
      <c r="D60" s="95">
        <v>-4715537</v>
      </c>
      <c r="E60" s="95">
        <v>-2964087</v>
      </c>
      <c r="F60" s="96">
        <v>-2551036</v>
      </c>
      <c r="G60" s="143">
        <f t="shared" si="4"/>
        <v>-17810144</v>
      </c>
      <c r="I60" s="126"/>
    </row>
    <row r="61" spans="1:9" ht="10.8" thickBot="1" x14ac:dyDescent="0.25">
      <c r="A61" s="13" t="s">
        <v>77</v>
      </c>
      <c r="B61" s="129">
        <v>-9061221</v>
      </c>
      <c r="C61" s="97">
        <v>7788788</v>
      </c>
      <c r="D61" s="97">
        <v>-9067563</v>
      </c>
      <c r="E61" s="97">
        <v>-4602066</v>
      </c>
      <c r="F61" s="98">
        <v>734342</v>
      </c>
      <c r="G61" s="97">
        <f t="shared" si="4"/>
        <v>-14207720</v>
      </c>
      <c r="I61" s="126"/>
    </row>
    <row r="62" spans="1:9" ht="11.4" thickTop="1" thickBot="1" x14ac:dyDescent="0.25">
      <c r="A62" s="13"/>
      <c r="B62" s="97"/>
      <c r="C62" s="97"/>
      <c r="D62" s="97"/>
      <c r="E62" s="97"/>
      <c r="F62" s="98"/>
      <c r="G62" s="97"/>
      <c r="I62" s="126"/>
    </row>
    <row r="63" spans="1:9" ht="11.4" thickTop="1" thickBot="1" x14ac:dyDescent="0.25">
      <c r="A63" s="13" t="s">
        <v>179</v>
      </c>
      <c r="B63" s="97">
        <v>168960347</v>
      </c>
      <c r="C63" s="97">
        <v>129176056</v>
      </c>
      <c r="D63" s="97">
        <v>113505645</v>
      </c>
      <c r="E63" s="97">
        <v>82603158</v>
      </c>
      <c r="F63" s="98">
        <v>130375345</v>
      </c>
      <c r="G63" s="97">
        <f t="shared" si="4"/>
        <v>624620551</v>
      </c>
      <c r="I63" s="126"/>
    </row>
    <row r="64" spans="1:9" ht="11.4" thickTop="1" thickBot="1" x14ac:dyDescent="0.25">
      <c r="A64" s="13" t="s">
        <v>43</v>
      </c>
      <c r="B64" s="97">
        <v>83348483</v>
      </c>
      <c r="C64" s="97">
        <v>84539437</v>
      </c>
      <c r="D64" s="97">
        <v>77836883</v>
      </c>
      <c r="E64" s="97">
        <v>52763242</v>
      </c>
      <c r="F64" s="97">
        <v>73184179</v>
      </c>
      <c r="G64" s="97">
        <f t="shared" si="4"/>
        <v>371672224</v>
      </c>
      <c r="I64" s="126"/>
    </row>
    <row r="65" spans="1:9" ht="10.8" thickTop="1" x14ac:dyDescent="0.2">
      <c r="A65" s="13"/>
      <c r="B65" s="106"/>
      <c r="C65" s="106"/>
      <c r="D65" s="106"/>
      <c r="E65" s="106"/>
      <c r="F65" s="106"/>
      <c r="G65" s="106"/>
      <c r="I65" s="126"/>
    </row>
    <row r="66" spans="1:9" x14ac:dyDescent="0.2">
      <c r="A66" s="13" t="s">
        <v>78</v>
      </c>
      <c r="B66" s="93"/>
      <c r="C66" s="93"/>
      <c r="D66" s="93"/>
      <c r="E66" s="93"/>
      <c r="F66" s="93"/>
      <c r="G66" s="93"/>
      <c r="I66" s="126"/>
    </row>
    <row r="67" spans="1:9" ht="10.8" thickBot="1" x14ac:dyDescent="0.25">
      <c r="A67" s="38" t="s">
        <v>181</v>
      </c>
      <c r="B67" s="95">
        <v>10255659</v>
      </c>
      <c r="C67" s="95">
        <v>13979572</v>
      </c>
      <c r="D67" s="95">
        <v>4998471</v>
      </c>
      <c r="E67" s="95">
        <v>1618845</v>
      </c>
      <c r="F67" s="96">
        <v>5453765</v>
      </c>
      <c r="G67" s="95">
        <f t="shared" si="4"/>
        <v>36306312</v>
      </c>
      <c r="I67" s="126"/>
    </row>
    <row r="68" spans="1:9" x14ac:dyDescent="0.2">
      <c r="I68" s="126"/>
    </row>
    <row r="69" spans="1:9" x14ac:dyDescent="0.2">
      <c r="C69" s="103"/>
      <c r="D69" s="103"/>
      <c r="E69" s="103"/>
      <c r="F69" s="103"/>
      <c r="G69" s="103"/>
      <c r="I69" s="126"/>
    </row>
    <row r="70" spans="1:9" x14ac:dyDescent="0.2">
      <c r="A70" s="50" t="s">
        <v>182</v>
      </c>
      <c r="C70" s="103"/>
      <c r="D70" s="103"/>
      <c r="E70" s="103"/>
      <c r="F70" s="103"/>
      <c r="G70" s="103"/>
      <c r="I70" s="126"/>
    </row>
    <row r="71" spans="1:9" x14ac:dyDescent="0.2">
      <c r="I71" s="126"/>
    </row>
    <row r="72" spans="1:9" ht="10.8" thickBot="1" x14ac:dyDescent="0.25">
      <c r="I72" s="126"/>
    </row>
    <row r="73" spans="1:9" ht="19.8" customHeight="1" thickTop="1" x14ac:dyDescent="0.2">
      <c r="A73" s="125">
        <v>2024</v>
      </c>
      <c r="B73" s="127" t="s">
        <v>66</v>
      </c>
      <c r="C73" s="127" t="s">
        <v>65</v>
      </c>
      <c r="D73" s="127" t="s">
        <v>64</v>
      </c>
      <c r="E73" s="127" t="s">
        <v>63</v>
      </c>
      <c r="F73" s="127" t="s">
        <v>62</v>
      </c>
      <c r="G73" s="127" t="s">
        <v>61</v>
      </c>
      <c r="I73" s="126"/>
    </row>
    <row r="74" spans="1:9" ht="10.8" thickBot="1" x14ac:dyDescent="0.25">
      <c r="A74" s="125"/>
      <c r="B74" s="128"/>
      <c r="C74" s="128"/>
      <c r="D74" s="128"/>
      <c r="E74" s="128"/>
      <c r="F74" s="128"/>
      <c r="G74" s="128"/>
      <c r="I74" s="126"/>
    </row>
    <row r="75" spans="1:9" ht="10.8" thickTop="1" x14ac:dyDescent="0.2">
      <c r="A75" s="13" t="s">
        <v>208</v>
      </c>
      <c r="B75" s="130">
        <v>9802620</v>
      </c>
      <c r="C75" s="130">
        <v>7953403</v>
      </c>
      <c r="D75" s="130">
        <v>11773815</v>
      </c>
      <c r="E75" s="130">
        <v>4204336</v>
      </c>
      <c r="F75" s="131">
        <v>6445760</v>
      </c>
      <c r="G75" s="130">
        <v>40179934</v>
      </c>
      <c r="I75" s="126"/>
    </row>
    <row r="76" spans="1:9" x14ac:dyDescent="0.2">
      <c r="A76" s="38" t="s">
        <v>183</v>
      </c>
      <c r="B76" s="93">
        <v>10240753</v>
      </c>
      <c r="C76" s="93">
        <v>4027730</v>
      </c>
      <c r="D76" s="93">
        <v>8721157</v>
      </c>
      <c r="E76" s="93">
        <v>2783449</v>
      </c>
      <c r="F76" s="94">
        <v>4671627</v>
      </c>
      <c r="G76" s="93">
        <v>30444716</v>
      </c>
      <c r="I76" s="126"/>
    </row>
    <row r="77" spans="1:9" x14ac:dyDescent="0.2">
      <c r="A77" s="38" t="s">
        <v>184</v>
      </c>
      <c r="B77" s="93" t="s">
        <v>185</v>
      </c>
      <c r="C77" s="93" t="s">
        <v>185</v>
      </c>
      <c r="D77" s="93">
        <v>46427</v>
      </c>
      <c r="E77" s="93" t="s">
        <v>185</v>
      </c>
      <c r="F77" s="94" t="s">
        <v>3</v>
      </c>
      <c r="G77" s="93">
        <v>46427</v>
      </c>
      <c r="I77" s="126"/>
    </row>
    <row r="78" spans="1:9" x14ac:dyDescent="0.2">
      <c r="A78" s="38" t="s">
        <v>186</v>
      </c>
      <c r="B78" s="93">
        <v>-10106</v>
      </c>
      <c r="C78" s="93">
        <v>-28848</v>
      </c>
      <c r="D78" s="93">
        <v>-104962</v>
      </c>
      <c r="E78" s="93">
        <v>-376589</v>
      </c>
      <c r="F78" s="94">
        <v>-9748</v>
      </c>
      <c r="G78" s="93">
        <v>-530253</v>
      </c>
      <c r="I78" s="126"/>
    </row>
    <row r="79" spans="1:9" ht="10.8" thickBot="1" x14ac:dyDescent="0.25">
      <c r="A79" s="22" t="s">
        <v>187</v>
      </c>
      <c r="B79" s="93">
        <v>201752</v>
      </c>
      <c r="C79" s="93">
        <v>14784</v>
      </c>
      <c r="D79" s="93">
        <v>42911</v>
      </c>
      <c r="E79" s="93">
        <v>482799</v>
      </c>
      <c r="F79" s="94">
        <v>177419</v>
      </c>
      <c r="G79" s="93">
        <v>919665</v>
      </c>
      <c r="I79" s="126"/>
    </row>
    <row r="80" spans="1:9" ht="10.8" thickBot="1" x14ac:dyDescent="0.25">
      <c r="A80" s="13" t="s">
        <v>188</v>
      </c>
      <c r="B80" s="129">
        <f>SUM(B75:B79)</f>
        <v>20235019</v>
      </c>
      <c r="C80" s="129">
        <f>SUM(C75:C79)</f>
        <v>11967069</v>
      </c>
      <c r="D80" s="129">
        <f>SUM(D75:D79)</f>
        <v>20479348</v>
      </c>
      <c r="E80" s="129">
        <f>SUM(E75:E79)</f>
        <v>7093995</v>
      </c>
      <c r="F80" s="129">
        <f>SUM(F75:F79)</f>
        <v>11285058</v>
      </c>
      <c r="G80" s="129">
        <f>SUM(G75:G79)</f>
        <v>71060489</v>
      </c>
      <c r="I80" s="126"/>
    </row>
    <row r="81" spans="1:9" ht="11.4" thickTop="1" thickBot="1" x14ac:dyDescent="0.25">
      <c r="I81" s="126"/>
    </row>
    <row r="82" spans="1:9" ht="19.8" customHeight="1" thickTop="1" x14ac:dyDescent="0.2">
      <c r="A82" s="125">
        <v>2023</v>
      </c>
      <c r="B82" s="127" t="s">
        <v>66</v>
      </c>
      <c r="C82" s="127" t="s">
        <v>65</v>
      </c>
      <c r="D82" s="127" t="s">
        <v>64</v>
      </c>
      <c r="E82" s="127" t="s">
        <v>63</v>
      </c>
      <c r="F82" s="127" t="s">
        <v>62</v>
      </c>
      <c r="G82" s="127" t="s">
        <v>61</v>
      </c>
      <c r="I82" s="126"/>
    </row>
    <row r="83" spans="1:9" ht="10.8" thickBot="1" x14ac:dyDescent="0.25">
      <c r="A83" s="125"/>
      <c r="B83" s="128"/>
      <c r="C83" s="128"/>
      <c r="D83" s="128"/>
      <c r="E83" s="128"/>
      <c r="F83" s="128"/>
      <c r="G83" s="128"/>
      <c r="I83" s="126"/>
    </row>
    <row r="84" spans="1:9" ht="10.8" thickTop="1" x14ac:dyDescent="0.2">
      <c r="A84" s="13" t="s">
        <v>189</v>
      </c>
      <c r="B84" s="130">
        <v>-4569030</v>
      </c>
      <c r="C84" s="130">
        <v>10771598</v>
      </c>
      <c r="D84" s="130">
        <v>-4700347</v>
      </c>
      <c r="E84" s="130">
        <v>-1703967</v>
      </c>
      <c r="F84" s="131">
        <v>3285375</v>
      </c>
      <c r="G84" s="130">
        <v>3083629</v>
      </c>
      <c r="I84" s="126"/>
    </row>
    <row r="85" spans="1:9" x14ac:dyDescent="0.2">
      <c r="A85" s="38" t="s">
        <v>183</v>
      </c>
      <c r="B85" s="132">
        <v>8246153</v>
      </c>
      <c r="C85" s="132">
        <v>3631167</v>
      </c>
      <c r="D85" s="132">
        <v>6125312</v>
      </c>
      <c r="E85" s="132">
        <v>2649523</v>
      </c>
      <c r="F85" s="133">
        <v>2052310</v>
      </c>
      <c r="G85" s="132">
        <v>22704465</v>
      </c>
      <c r="I85" s="126"/>
    </row>
    <row r="86" spans="1:9" x14ac:dyDescent="0.2">
      <c r="A86" s="38" t="s">
        <v>184</v>
      </c>
      <c r="B86" s="132">
        <v>26913</v>
      </c>
      <c r="C86" s="132">
        <v>36886</v>
      </c>
      <c r="D86" s="132">
        <v>3003</v>
      </c>
      <c r="E86" s="132">
        <v>1424886</v>
      </c>
      <c r="F86" s="133" t="s">
        <v>3</v>
      </c>
      <c r="G86" s="132">
        <v>1491688</v>
      </c>
      <c r="I86" s="126"/>
    </row>
    <row r="87" spans="1:9" x14ac:dyDescent="0.2">
      <c r="A87" s="38" t="s">
        <v>186</v>
      </c>
      <c r="B87" s="132">
        <v>688358</v>
      </c>
      <c r="C87" s="132">
        <v>-40367</v>
      </c>
      <c r="D87" s="132" t="s">
        <v>3</v>
      </c>
      <c r="E87" s="132">
        <v>-74617</v>
      </c>
      <c r="F87" s="133" t="s">
        <v>3</v>
      </c>
      <c r="G87" s="132">
        <v>573374</v>
      </c>
      <c r="I87" s="126"/>
    </row>
    <row r="88" spans="1:9" x14ac:dyDescent="0.2">
      <c r="A88" s="22" t="s">
        <v>187</v>
      </c>
      <c r="B88" s="132">
        <v>56665</v>
      </c>
      <c r="C88" s="132">
        <v>371620</v>
      </c>
      <c r="D88" s="132">
        <v>497069</v>
      </c>
      <c r="E88" s="132">
        <v>583208</v>
      </c>
      <c r="F88" s="133">
        <v>96375</v>
      </c>
      <c r="G88" s="132">
        <v>1604937</v>
      </c>
      <c r="I88" s="126"/>
    </row>
    <row r="89" spans="1:9" x14ac:dyDescent="0.2">
      <c r="A89" s="38" t="s">
        <v>190</v>
      </c>
      <c r="B89" s="132">
        <v>206065</v>
      </c>
      <c r="C89" s="132" t="s">
        <v>3</v>
      </c>
      <c r="D89" s="132" t="s">
        <v>3</v>
      </c>
      <c r="E89" s="132" t="s">
        <v>3</v>
      </c>
      <c r="F89" s="133" t="s">
        <v>3</v>
      </c>
      <c r="G89" s="132">
        <v>206065</v>
      </c>
      <c r="I89" s="126"/>
    </row>
    <row r="90" spans="1:9" x14ac:dyDescent="0.2">
      <c r="A90" s="38" t="s">
        <v>191</v>
      </c>
      <c r="B90" s="132">
        <v>705018</v>
      </c>
      <c r="C90" s="132" t="s">
        <v>3</v>
      </c>
      <c r="D90" s="132" t="s">
        <v>3</v>
      </c>
      <c r="E90" s="132" t="s">
        <v>3</v>
      </c>
      <c r="F90" s="133" t="s">
        <v>3</v>
      </c>
      <c r="G90" s="132">
        <v>705018</v>
      </c>
      <c r="I90" s="126"/>
    </row>
    <row r="91" spans="1:9" ht="10.8" thickBot="1" x14ac:dyDescent="0.25">
      <c r="A91" s="38" t="s">
        <v>192</v>
      </c>
      <c r="B91" s="132">
        <v>17047</v>
      </c>
      <c r="C91" s="132" t="s">
        <v>3</v>
      </c>
      <c r="D91" s="132" t="s">
        <v>3</v>
      </c>
      <c r="E91" s="132" t="s">
        <v>3</v>
      </c>
      <c r="F91" s="133" t="s">
        <v>3</v>
      </c>
      <c r="G91" s="132">
        <v>17047</v>
      </c>
      <c r="I91" s="126"/>
    </row>
    <row r="92" spans="1:9" ht="10.8" thickBot="1" x14ac:dyDescent="0.25">
      <c r="A92" s="13" t="s">
        <v>188</v>
      </c>
      <c r="B92" s="144">
        <f>SUM(B84:B91)</f>
        <v>5377189</v>
      </c>
      <c r="C92" s="144">
        <f t="shared" ref="C92:G92" si="6">SUM(C84:C91)</f>
        <v>14770904</v>
      </c>
      <c r="D92" s="144">
        <f t="shared" si="6"/>
        <v>1925037</v>
      </c>
      <c r="E92" s="144">
        <f t="shared" si="6"/>
        <v>2879033</v>
      </c>
      <c r="F92" s="144">
        <f t="shared" si="6"/>
        <v>5434060</v>
      </c>
      <c r="G92" s="144">
        <f t="shared" si="6"/>
        <v>30386223</v>
      </c>
      <c r="I92" s="126"/>
    </row>
    <row r="94" spans="1:9" x14ac:dyDescent="0.2">
      <c r="C94" s="103"/>
      <c r="D94" s="103"/>
      <c r="E94" s="103"/>
      <c r="F94" s="103"/>
      <c r="G94" s="103"/>
    </row>
    <row r="95" spans="1:9" ht="5.4" customHeight="1" x14ac:dyDescent="0.2">
      <c r="A95" s="123"/>
      <c r="B95" s="134">
        <v>2024</v>
      </c>
      <c r="C95" s="134">
        <v>2023</v>
      </c>
    </row>
    <row r="96" spans="1:9" ht="5.4" customHeight="1" x14ac:dyDescent="0.2">
      <c r="A96" s="123"/>
      <c r="B96" s="134"/>
      <c r="C96" s="134"/>
    </row>
    <row r="97" spans="1:3" ht="5.4" customHeight="1" thickBot="1" x14ac:dyDescent="0.25">
      <c r="A97" s="123"/>
      <c r="B97" s="135"/>
      <c r="C97" s="135"/>
    </row>
    <row r="98" spans="1:3" x14ac:dyDescent="0.2">
      <c r="A98" s="22"/>
      <c r="B98" s="136"/>
      <c r="C98" s="136"/>
    </row>
    <row r="99" spans="1:3" x14ac:dyDescent="0.2">
      <c r="A99" s="22" t="s">
        <v>193</v>
      </c>
      <c r="B99" s="94">
        <v>71060489</v>
      </c>
      <c r="C99" s="94">
        <v>30386223</v>
      </c>
    </row>
    <row r="100" spans="1:3" x14ac:dyDescent="0.2">
      <c r="A100" s="22" t="s">
        <v>194</v>
      </c>
      <c r="B100" s="94"/>
      <c r="C100" s="94"/>
    </row>
    <row r="101" spans="1:3" x14ac:dyDescent="0.2">
      <c r="A101" s="22" t="s">
        <v>195</v>
      </c>
      <c r="B101" s="94">
        <v>-7605607</v>
      </c>
      <c r="C101" s="94">
        <v>-6334621</v>
      </c>
    </row>
    <row r="102" spans="1:3" x14ac:dyDescent="0.2">
      <c r="A102" s="122" t="s">
        <v>196</v>
      </c>
      <c r="B102" s="101">
        <f>SUM(B99:B101)</f>
        <v>63454882</v>
      </c>
      <c r="C102" s="101">
        <f>SUM(C99:C101)</f>
        <v>24051602</v>
      </c>
    </row>
    <row r="105" spans="1:3" ht="10.8" thickBot="1" x14ac:dyDescent="0.25">
      <c r="A105" s="13" t="s">
        <v>197</v>
      </c>
      <c r="B105" s="97">
        <v>2024</v>
      </c>
      <c r="C105" s="97">
        <v>2023</v>
      </c>
    </row>
    <row r="106" spans="1:3" ht="11.4" thickTop="1" thickBot="1" x14ac:dyDescent="0.25">
      <c r="A106" s="13" t="s">
        <v>77</v>
      </c>
      <c r="B106" s="97">
        <v>17030311</v>
      </c>
      <c r="C106" s="97">
        <v>-14207720</v>
      </c>
    </row>
    <row r="107" spans="1:3" ht="10.8" thickTop="1" x14ac:dyDescent="0.2">
      <c r="A107" s="124" t="s">
        <v>198</v>
      </c>
      <c r="B107" s="93"/>
      <c r="C107" s="137">
        <v>-134825</v>
      </c>
    </row>
    <row r="108" spans="1:3" x14ac:dyDescent="0.2">
      <c r="A108" s="124"/>
      <c r="B108" s="93">
        <v>-1608593</v>
      </c>
      <c r="C108" s="138"/>
    </row>
    <row r="109" spans="1:3" x14ac:dyDescent="0.2">
      <c r="A109" s="38" t="s">
        <v>199</v>
      </c>
      <c r="B109" s="93">
        <v>15421718</v>
      </c>
      <c r="C109" s="93">
        <v>-14342545</v>
      </c>
    </row>
    <row r="110" spans="1:3" x14ac:dyDescent="0.2">
      <c r="A110" s="13" t="s">
        <v>194</v>
      </c>
      <c r="B110" s="102"/>
      <c r="C110" s="103"/>
    </row>
    <row r="111" spans="1:3" ht="10.8" thickBot="1" x14ac:dyDescent="0.25">
      <c r="A111" s="38" t="s">
        <v>200</v>
      </c>
      <c r="B111" s="95">
        <v>-9545086</v>
      </c>
      <c r="C111" s="95">
        <v>-6788043</v>
      </c>
    </row>
    <row r="112" spans="1:3" x14ac:dyDescent="0.2">
      <c r="A112" s="13" t="s">
        <v>201</v>
      </c>
      <c r="B112" s="102">
        <f>SUM(B109:B111)</f>
        <v>5876632</v>
      </c>
      <c r="C112" s="102">
        <f>SUM(C109:C111)</f>
        <v>-21130588</v>
      </c>
    </row>
    <row r="113" spans="1:3" x14ac:dyDescent="0.2">
      <c r="A113" s="38"/>
      <c r="B113" s="93"/>
      <c r="C113" s="93"/>
    </row>
    <row r="114" spans="1:3" x14ac:dyDescent="0.2">
      <c r="A114" s="47"/>
      <c r="C114" s="103"/>
    </row>
    <row r="115" spans="1:3" x14ac:dyDescent="0.2">
      <c r="A115" s="121" t="s">
        <v>202</v>
      </c>
      <c r="B115" s="102"/>
      <c r="C115" s="102"/>
    </row>
    <row r="116" spans="1:3" ht="10.8" thickBot="1" x14ac:dyDescent="0.25">
      <c r="A116" s="121"/>
      <c r="B116" s="97" t="s">
        <v>209</v>
      </c>
      <c r="C116" s="97" t="s">
        <v>210</v>
      </c>
    </row>
    <row r="117" spans="1:3" ht="11.4" thickTop="1" thickBot="1" x14ac:dyDescent="0.25">
      <c r="A117" s="13" t="s">
        <v>203</v>
      </c>
      <c r="B117" s="97">
        <v>715315807</v>
      </c>
      <c r="C117" s="97">
        <v>624620551</v>
      </c>
    </row>
    <row r="118" spans="1:3" ht="10.8" thickTop="1" x14ac:dyDescent="0.2">
      <c r="A118" s="13"/>
      <c r="B118" s="139"/>
      <c r="C118" s="140"/>
    </row>
    <row r="119" spans="1:3" x14ac:dyDescent="0.2">
      <c r="A119" s="13" t="s">
        <v>194</v>
      </c>
      <c r="B119" s="102"/>
      <c r="C119" s="141"/>
    </row>
    <row r="120" spans="1:3" ht="10.8" thickBot="1" x14ac:dyDescent="0.25">
      <c r="A120" s="38" t="s">
        <v>204</v>
      </c>
      <c r="B120" s="95">
        <v>1779077</v>
      </c>
      <c r="C120" s="95">
        <v>1152870</v>
      </c>
    </row>
    <row r="121" spans="1:3" ht="10.8" thickBot="1" x14ac:dyDescent="0.25">
      <c r="A121" s="13" t="s">
        <v>179</v>
      </c>
      <c r="B121" s="97">
        <f>B117+B120</f>
        <v>717094884</v>
      </c>
      <c r="C121" s="97">
        <f>C117+C120</f>
        <v>625773421</v>
      </c>
    </row>
    <row r="122" spans="1:3" ht="10.8" thickTop="1" x14ac:dyDescent="0.2">
      <c r="A122" s="47"/>
      <c r="B122" s="93"/>
      <c r="C122" s="93"/>
    </row>
    <row r="123" spans="1:3" x14ac:dyDescent="0.2">
      <c r="A123" s="13" t="s">
        <v>205</v>
      </c>
      <c r="B123" s="93"/>
      <c r="C123" s="103"/>
    </row>
    <row r="124" spans="1:3" x14ac:dyDescent="0.2">
      <c r="A124" s="13"/>
      <c r="B124" s="93"/>
      <c r="C124" s="93"/>
    </row>
    <row r="125" spans="1:3" x14ac:dyDescent="0.2">
      <c r="A125" s="13" t="s">
        <v>206</v>
      </c>
      <c r="B125" s="93">
        <v>418012351</v>
      </c>
      <c r="C125" s="93">
        <v>371672224</v>
      </c>
    </row>
    <row r="126" spans="1:3" x14ac:dyDescent="0.2">
      <c r="A126" s="13" t="s">
        <v>194</v>
      </c>
      <c r="B126" s="142"/>
      <c r="C126" s="103"/>
    </row>
    <row r="127" spans="1:3" ht="10.8" thickBot="1" x14ac:dyDescent="0.25">
      <c r="A127" s="38" t="s">
        <v>207</v>
      </c>
      <c r="B127" s="95">
        <v>64274467</v>
      </c>
      <c r="C127" s="95">
        <v>70502277</v>
      </c>
    </row>
    <row r="128" spans="1:3" ht="10.8" thickBot="1" x14ac:dyDescent="0.25">
      <c r="A128" s="13" t="s">
        <v>43</v>
      </c>
      <c r="B128" s="97">
        <f>B125+B127</f>
        <v>482286818</v>
      </c>
      <c r="C128" s="97">
        <f>C125+C127</f>
        <v>442174501</v>
      </c>
    </row>
    <row r="129" ht="10.8" thickTop="1" x14ac:dyDescent="0.2"/>
  </sheetData>
  <mergeCells count="35">
    <mergeCell ref="C118:C119"/>
    <mergeCell ref="F37:F38"/>
    <mergeCell ref="D73:D74"/>
    <mergeCell ref="F73:F74"/>
    <mergeCell ref="A107:A108"/>
    <mergeCell ref="C107:C108"/>
    <mergeCell ref="A115:A116"/>
    <mergeCell ref="E82:E83"/>
    <mergeCell ref="G82:G83"/>
    <mergeCell ref="A95:A97"/>
    <mergeCell ref="B95:B97"/>
    <mergeCell ref="C95:C97"/>
    <mergeCell ref="D82:D83"/>
    <mergeCell ref="F82:F83"/>
    <mergeCell ref="E73:E74"/>
    <mergeCell ref="G73:G74"/>
    <mergeCell ref="A82:A83"/>
    <mergeCell ref="B82:B83"/>
    <mergeCell ref="C82:C83"/>
    <mergeCell ref="A73:A74"/>
    <mergeCell ref="B73:B74"/>
    <mergeCell ref="C73:C74"/>
    <mergeCell ref="D37:D38"/>
    <mergeCell ref="E37:E38"/>
    <mergeCell ref="G37:G38"/>
    <mergeCell ref="E7:E8"/>
    <mergeCell ref="F7:F8"/>
    <mergeCell ref="G7:G8"/>
    <mergeCell ref="A37:A38"/>
    <mergeCell ref="B37:B38"/>
    <mergeCell ref="C37:C38"/>
    <mergeCell ref="A7:A8"/>
    <mergeCell ref="B7:B8"/>
    <mergeCell ref="C7:C8"/>
    <mergeCell ref="D7:D8"/>
  </mergeCells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BEAAD-3D2A-4DEF-AC5C-7B85181548D2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75EC86-032D-490D-8CB5-DE13C9123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Index</vt:lpstr>
      <vt:lpstr>SOCI</vt:lpstr>
      <vt:lpstr>SOFP</vt:lpstr>
      <vt:lpstr>SOCE</vt:lpstr>
      <vt:lpstr>SOCF</vt:lpstr>
      <vt:lpstr>SEGMENT REPORTING</vt:lpstr>
      <vt:lpstr>SOFP!_Hlk64274243</vt:lpstr>
      <vt:lpstr>SOFP!_Hlk64274250</vt:lpstr>
      <vt:lpstr>SOFP!_Hlk64274258</vt:lpstr>
      <vt:lpstr>'SEGMENT REPORTING'!_Toc162208435</vt:lpstr>
      <vt:lpstr>SOCF!OLE_LINK6</vt:lpstr>
      <vt:lpstr>SOCF!OLE_LINK7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2025-06-25T09:13:13Z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