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4 2025/1. FINAL/Extract FS/"/>
    </mc:Choice>
  </mc:AlternateContent>
  <xr:revisionPtr revIDLastSave="893" documentId="13_ncr:1_{37AB6BD6-939B-44E3-A257-AA763A62AE44}" xr6:coauthVersionLast="47" xr6:coauthVersionMax="47" xr10:uidLastSave="{783D0F59-43CB-447C-9369-770E145866E5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RAPORTARE PE SEGMENTE" sheetId="17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4" i="17" l="1"/>
  <c r="E54" i="17"/>
  <c r="D54" i="17"/>
  <c r="C54" i="17"/>
  <c r="B54" i="17"/>
  <c r="G54" i="17" s="1"/>
  <c r="G51" i="17"/>
  <c r="G48" i="17" s="1"/>
  <c r="G21" i="17"/>
  <c r="G24" i="17"/>
  <c r="F24" i="17"/>
  <c r="E24" i="17"/>
  <c r="D24" i="17"/>
  <c r="C24" i="17"/>
  <c r="B24" i="17"/>
  <c r="G17" i="17"/>
  <c r="J13" i="13"/>
  <c r="I13" i="13"/>
  <c r="I20" i="13" s="1"/>
  <c r="H13" i="13"/>
  <c r="G13" i="13"/>
  <c r="F13" i="13"/>
  <c r="E13" i="13"/>
  <c r="D13" i="13"/>
  <c r="C13" i="13"/>
  <c r="C20" i="13" s="1"/>
  <c r="H12" i="13"/>
  <c r="H11" i="13"/>
  <c r="H10" i="13"/>
  <c r="J10" i="13" s="1"/>
  <c r="J30" i="13"/>
  <c r="J28" i="13"/>
  <c r="H29" i="13"/>
  <c r="J29" i="13" s="1"/>
  <c r="C17" i="11"/>
  <c r="I25" i="13"/>
  <c r="I31" i="13" s="1"/>
  <c r="G25" i="13"/>
  <c r="G31" i="13" s="1"/>
  <c r="F25" i="13"/>
  <c r="F31" i="13" s="1"/>
  <c r="E25" i="13"/>
  <c r="E31" i="13" s="1"/>
  <c r="D25" i="13"/>
  <c r="D31" i="13" s="1"/>
  <c r="C25" i="13"/>
  <c r="C31" i="13" s="1"/>
  <c r="H24" i="13"/>
  <c r="J24" i="13" s="1"/>
  <c r="H23" i="13"/>
  <c r="J23" i="13" s="1"/>
  <c r="H22" i="13"/>
  <c r="J22" i="13" s="1"/>
  <c r="H18" i="13"/>
  <c r="J18" i="13" s="1"/>
  <c r="H17" i="13"/>
  <c r="J17" i="13" s="1"/>
  <c r="H16" i="13"/>
  <c r="J16" i="13" s="1"/>
  <c r="G20" i="13"/>
  <c r="F20" i="13"/>
  <c r="E20" i="13"/>
  <c r="D20" i="13"/>
  <c r="J25" i="13" l="1"/>
  <c r="J20" i="13"/>
  <c r="J31" i="13"/>
  <c r="H25" i="13"/>
  <c r="H31" i="13" s="1"/>
  <c r="H20" i="13"/>
  <c r="G63" i="17" l="1"/>
  <c r="G60" i="17"/>
  <c r="G59" i="17"/>
  <c r="G57" i="17"/>
  <c r="G56" i="17"/>
  <c r="G55" i="17"/>
  <c r="G53" i="17"/>
  <c r="G52" i="17"/>
  <c r="G50" i="17"/>
  <c r="G49" i="17"/>
  <c r="F48" i="17"/>
  <c r="E48" i="17"/>
  <c r="D48" i="17"/>
  <c r="C48" i="17"/>
  <c r="B48" i="17"/>
  <c r="G47" i="17"/>
  <c r="G46" i="17"/>
  <c r="G45" i="17"/>
  <c r="G44" i="17"/>
  <c r="G43" i="17"/>
  <c r="G42" i="17"/>
  <c r="G40" i="17"/>
  <c r="G39" i="17"/>
  <c r="G33" i="17"/>
  <c r="G30" i="17"/>
  <c r="G29" i="17"/>
  <c r="G27" i="17"/>
  <c r="G26" i="17"/>
  <c r="G25" i="17"/>
  <c r="G23" i="17"/>
  <c r="G22" i="17"/>
  <c r="G20" i="17"/>
  <c r="F19" i="17"/>
  <c r="E19" i="17"/>
  <c r="D19" i="17"/>
  <c r="C19" i="17"/>
  <c r="B19" i="17"/>
  <c r="G18" i="17"/>
  <c r="G16" i="17"/>
  <c r="G15" i="17"/>
  <c r="G14" i="17"/>
  <c r="G13" i="17"/>
  <c r="G12" i="17"/>
  <c r="G10" i="17"/>
  <c r="G9" i="17"/>
  <c r="D21" i="16"/>
  <c r="C21" i="16"/>
  <c r="D28" i="14"/>
  <c r="D32" i="14" s="1"/>
  <c r="D52" i="14"/>
  <c r="C52" i="14"/>
  <c r="D42" i="14"/>
  <c r="C42" i="14"/>
  <c r="C28" i="14"/>
  <c r="C32" i="14" s="1"/>
  <c r="G19" i="17" l="1"/>
  <c r="D54" i="14"/>
  <c r="D58" i="14" s="1"/>
  <c r="C54" i="14"/>
  <c r="C58" i="14" s="1"/>
  <c r="C57" i="16" l="1"/>
  <c r="D57" i="16"/>
  <c r="C52" i="16"/>
  <c r="D52" i="16"/>
  <c r="C45" i="16"/>
  <c r="D45" i="16"/>
  <c r="C48" i="11"/>
  <c r="C58" i="11"/>
  <c r="C60" i="11" l="1"/>
  <c r="C25" i="16"/>
  <c r="C28" i="16" s="1"/>
  <c r="D58" i="11"/>
  <c r="D48" i="11"/>
  <c r="D36" i="11"/>
  <c r="D40" i="11" s="1"/>
  <c r="D25" i="11"/>
  <c r="D17" i="11"/>
  <c r="C32" i="16" l="1"/>
  <c r="D60" i="11"/>
  <c r="D62" i="11" s="1"/>
  <c r="C47" i="16" l="1"/>
  <c r="C36" i="11"/>
  <c r="C40" i="11" s="1"/>
  <c r="C62" i="11" s="1"/>
  <c r="C25" i="11"/>
  <c r="C27" i="11" l="1"/>
  <c r="D27" i="11"/>
  <c r="D25" i="16" l="1"/>
  <c r="D28" i="16" s="1"/>
  <c r="D32" i="16" l="1"/>
  <c r="D47" i="16" l="1"/>
</calcChain>
</file>

<file path=xl/sharedStrings.xml><?xml version="1.0" encoding="utf-8"?>
<sst xmlns="http://schemas.openxmlformats.org/spreadsheetml/2006/main" count="255" uniqueCount="188">
  <si>
    <t xml:space="preserve">          </t>
  </si>
  <si>
    <t>CAPITALURI PROPRII SI DATORII</t>
  </si>
  <si>
    <t>Total datorii</t>
  </si>
  <si>
    <t>Total datorii curente</t>
  </si>
  <si>
    <t>Subvenții guvernamentale</t>
  </si>
  <si>
    <t>Datorii privind impozitul curent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</si>
  <si>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</si>
  <si>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</si>
  <si>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</si>
  <si>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</si>
  <si>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</si>
  <si>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</si>
  <si>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</si>
  <si>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</si>
  <si>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</si>
  <si>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</si>
  <si>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</si>
  <si>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Numerar și echivalente de numerar</t>
  </si>
  <si>
    <t>Total active</t>
  </si>
  <si>
    <t>Capital si rezerve</t>
  </si>
  <si>
    <t>Prime de emisiune</t>
  </si>
  <si>
    <t>Impozitul pe profit plătit</t>
  </si>
  <si>
    <t>Efectele variațiilor cursului de schimb asupra numerarului și echivalentelor de numerar</t>
  </si>
  <si>
    <t>Alte venituri din exploatare</t>
  </si>
  <si>
    <t>Cheltuieli cu materiile prime, consumabilele și mărfurile</t>
  </si>
  <si>
    <t>Cheltuieli cu beneficiile angajaților</t>
  </si>
  <si>
    <t>Costuri de marketing și publicitate</t>
  </si>
  <si>
    <t>Venituri financiare</t>
  </si>
  <si>
    <t>Cheltuieli financiare</t>
  </si>
  <si>
    <t>Cheltuieli cu impozitul pe profit</t>
  </si>
  <si>
    <t>Interese care nu controlează</t>
  </si>
  <si>
    <t>Alte elemente ale rezultatului global</t>
  </si>
  <si>
    <t>Datorii comerciale și alte datorii</t>
  </si>
  <si>
    <t>Fond comercial</t>
  </si>
  <si>
    <t>Alte imobilizări necorporale</t>
  </si>
  <si>
    <t>Stocuri</t>
  </si>
  <si>
    <t>Creanțe comerciale</t>
  </si>
  <si>
    <t>Alte active curente</t>
  </si>
  <si>
    <t>Cheltuieli în avans</t>
  </si>
  <si>
    <t>Rezerva de reevaluare</t>
  </si>
  <si>
    <t>Rezerva din reevaluare</t>
  </si>
  <si>
    <t>Alte rezerve</t>
  </si>
  <si>
    <t>Impozitul amânat aferent reevaluării imobilizărilor corporale</t>
  </si>
  <si>
    <t>Total rezultat atribuibil către:</t>
  </si>
  <si>
    <t>Imobilizări corporale</t>
  </si>
  <si>
    <t>Alte active imobilizate</t>
  </si>
  <si>
    <t>Datorii privind impozitul pe profitul amânat</t>
  </si>
  <si>
    <t>Numerar net utilizat în activități de investiții</t>
  </si>
  <si>
    <t>Numerar net generat din activități de finanțare</t>
  </si>
  <si>
    <t>(toate sumele sunt exprimate în „RON”, cu excepția cazului în care se specifică altfel)</t>
  </si>
  <si>
    <t>Fibră de sticlă și armături de fibră de sticlă</t>
  </si>
  <si>
    <t>Lacuri, vopseluri și tencuieli decorative</t>
  </si>
  <si>
    <t>Uși pentru clădiri rezidențiale</t>
  </si>
  <si>
    <t>Panouri bordurate și garduri de plasă</t>
  </si>
  <si>
    <t>Venituri</t>
  </si>
  <si>
    <t>Clienți externi</t>
  </si>
  <si>
    <t>Depreciere și amortizare</t>
  </si>
  <si>
    <t>Alte câștiguri/(pierderi) – net</t>
  </si>
  <si>
    <t>Altele</t>
  </si>
  <si>
    <t>Profitul/(pierderea) segmentului înainte de impozitare</t>
  </si>
  <si>
    <t>Cheltuieli de capital</t>
  </si>
  <si>
    <t xml:space="preserve">Total capital atribuibil actionarilor Companiei </t>
  </si>
  <si>
    <t>Costuri de tranzacție cu emisiunea de acțiuni</t>
  </si>
  <si>
    <t>Rezultat
reportat</t>
  </si>
  <si>
    <t>Rezultat financiar net</t>
  </si>
  <si>
    <t>Elemente care nu pot fi reclasificate în contul de profit sau pierdere:</t>
  </si>
  <si>
    <t>Alte elemente ale rezultatului global pentru perioadă, nete</t>
  </si>
  <si>
    <t>-Societatea mamă</t>
  </si>
  <si>
    <t>-Interese care nu controlează</t>
  </si>
  <si>
    <t>Total rezultat global din perioada este atribuibil către:</t>
  </si>
  <si>
    <t>Rezultat pe actiune - de bază și diluat</t>
  </si>
  <si>
    <t>Total active curente</t>
  </si>
  <si>
    <t>Capital social</t>
  </si>
  <si>
    <t>Rezultat reportat</t>
  </si>
  <si>
    <t>Total capitaluri atribuibile atribuibile Societății-Mama</t>
  </si>
  <si>
    <t>Datorii din contracte de leasing</t>
  </si>
  <si>
    <t>Datorii aferente achizițiilor de filiale</t>
  </si>
  <si>
    <t>Beneficiile angajaților - curente</t>
  </si>
  <si>
    <t>TOTAL CAPITALURI PROPRII SI DATORII</t>
  </si>
  <si>
    <t>Interese care nu controlează la achiziția de filiale</t>
  </si>
  <si>
    <t>Ajustări pentru:</t>
  </si>
  <si>
    <t>Variația activelor și datoriilor din exploatare, netă de efectele achiziției entității controlate:</t>
  </si>
  <si>
    <t>Fluxuri de numerar din activități de investiții:</t>
  </si>
  <si>
    <t>Fluxuri de numerar din activități de finanțare:</t>
  </si>
  <si>
    <t>Rezultat înainte de impozitare</t>
  </si>
  <si>
    <t>Cheltuieli cu amortizarea și deprecierea</t>
  </si>
  <si>
    <t>Modificări ale provizionului pentru pierderi de credit așteptate</t>
  </si>
  <si>
    <t>Venituri din dobânzi</t>
  </si>
  <si>
    <t>Cheltuieli cu dobânzile</t>
  </si>
  <si>
    <t>Pierderi nerealizate din cursul valutar</t>
  </si>
  <si>
    <t>(Câștig)/pierdere netă din vânzarea de active imobilizate</t>
  </si>
  <si>
    <t>Fluxuri de numerar din activități de exploatare</t>
  </si>
  <si>
    <t>Încasarea de subvenții guvernamentale</t>
  </si>
  <si>
    <t>Încasări din vânzarea imobilizărilor corporale</t>
  </si>
  <si>
    <t>Dobândă plătită</t>
  </si>
  <si>
    <t>Costuri de tranzacție din emisiunea de acțiuni</t>
  </si>
  <si>
    <t>Amortizarea subvențiilor guvernamentale</t>
  </si>
  <si>
    <t>Încasări din împrumuturi</t>
  </si>
  <si>
    <t>Rambursarea de împrumuturi</t>
  </si>
  <si>
    <t>(toate sumele sunt exprimate în „RON”, dacă nu se specifică altfel)</t>
  </si>
  <si>
    <t>EXTRAS DIN</t>
  </si>
  <si>
    <t>Active aferente dreptului de utilizare</t>
  </si>
  <si>
    <t>Majorare capital social</t>
  </si>
  <si>
    <t>Creșterea creantelor comerciale și a altor creanțe</t>
  </si>
  <si>
    <t xml:space="preserve">Incasari din majorarea de capital </t>
  </si>
  <si>
    <t>RAPORTARE PE SEGMENTE</t>
  </si>
  <si>
    <t>ROCA INDUSTRY HOLDINGROCK1 S.A.</t>
  </si>
  <si>
    <t>Reevaluarea imobilizărilor corporale</t>
  </si>
  <si>
    <t xml:space="preserve">	RAPORTARE PE SEGMENTE</t>
  </si>
  <si>
    <t>Variația stocurilor de produse finite și a producției în curs</t>
  </si>
  <si>
    <t>Cheltuieli cu serviciile prestate și utilitățile</t>
  </si>
  <si>
    <t>Alte prezentări:</t>
  </si>
  <si>
    <t>Cabluri electrice</t>
  </si>
  <si>
    <t>Total segment
 raportabil</t>
  </si>
  <si>
    <r>
      <t>EBITDA ajustata</t>
    </r>
    <r>
      <rPr>
        <b/>
        <vertAlign val="superscript"/>
        <sz val="8"/>
        <color theme="1"/>
        <rFont val="Tahoma"/>
        <family val="2"/>
      </rPr>
      <t>*</t>
    </r>
  </si>
  <si>
    <t>Variația stocurilor de produse finite si a producției în curs</t>
  </si>
  <si>
    <t>Cheltuieli cu serviciile prestate si utilitățile</t>
  </si>
  <si>
    <t>Nealocat:</t>
  </si>
  <si>
    <t>Reconcilierea contului de profit/(pierdere)</t>
  </si>
  <si>
    <t>Rezultatul segmentului după impozitare</t>
  </si>
  <si>
    <t>Reconcilierea activelor</t>
  </si>
  <si>
    <t>Activele segmentelor operaționale</t>
  </si>
  <si>
    <t>Reconcilierea datoriilor</t>
  </si>
  <si>
    <t>Datoriile segmentelor operaționale</t>
  </si>
  <si>
    <t>Datoriile Societății-mamă</t>
  </si>
  <si>
    <t>Venituri din contractele cu clienții</t>
  </si>
  <si>
    <t>Rezultat din activitatea de exploatare – (Pierdere)/Profit</t>
  </si>
  <si>
    <t>Rezultat din activități continue</t>
  </si>
  <si>
    <t>Rezultatul înainte de impozitare</t>
  </si>
  <si>
    <t>Elemente care pot fi reclasificate în contul de profit sau pierdere:</t>
  </si>
  <si>
    <t>Total rezultat global aferent perioadei</t>
  </si>
  <si>
    <t>Rezultatul în perioadă</t>
  </si>
  <si>
    <t>Total rezultatul global al perioadei de raportare</t>
  </si>
  <si>
    <t>Tranzacții cu acționarii în calitatea lor de acționari:</t>
  </si>
  <si>
    <t>(Ajustări de valoare)/ Reversări ale ajustărilor de valoare pentru activele
circulante</t>
  </si>
  <si>
    <t>(Scăderea)/ Creșterea datoriilor comerciale și a altor datorii</t>
  </si>
  <si>
    <t>Creșterea altor active imobilizate</t>
  </si>
  <si>
    <t>Numerar net (utilizat în)/generat din activități de exploatare</t>
  </si>
  <si>
    <t>Plăți pentru achiziționarea unei filiale, neta de fluxuri de numerar</t>
  </si>
  <si>
    <t>Plăți pentru achiziția imobilizărilor corporale</t>
  </si>
  <si>
    <t>Plăți pentru achiziția imobilizărilor necorporale</t>
  </si>
  <si>
    <t>Dobânzi primite</t>
  </si>
  <si>
    <t>Rambursări ale datoriilor care decurg din contractele de leasing</t>
  </si>
  <si>
    <t>Descreșterea netă a numerarului și a echivalentelor de numerar</t>
  </si>
  <si>
    <t>Numerar și echivalente de numerar la 31 martie</t>
  </si>
  <si>
    <t>Câștiguri/(pierderi) din cedarea imobilizărilor corporale</t>
  </si>
  <si>
    <t>(Pierderea)/Profitul segmentului înainte de impozitare</t>
  </si>
  <si>
    <t>(Pierderea)/ Profitul segmentului înainte de impozitare</t>
  </si>
  <si>
    <t>Impozit pe profit</t>
  </si>
  <si>
    <t>Cheltuieli de exploatare ale Societății-Mamă</t>
  </si>
  <si>
    <t>Rezultatul după impozitare</t>
  </si>
  <si>
    <t>Activele Societății-mamă
(în principal numerar și active aferente dreptului de utilizare)</t>
  </si>
  <si>
    <t>Numerar și echivalente de numerar la 1 ianuarie</t>
  </si>
  <si>
    <t>Diferențe de curs valutar privind conversia operațiunilor externe</t>
  </si>
  <si>
    <t>Scăderea/(Creșterea) stocurilor</t>
  </si>
  <si>
    <t>Dividende plătite participațiilor minoritare</t>
  </si>
  <si>
    <t>(Ajustări de valoare)/Reluări ale ajustărilor de valoare pentru pierderi de credit așteptate la creanțele comerciale</t>
  </si>
  <si>
    <t>Reluări ale ajustărilor de valoare/ Ajustări de valoare ale activelor circulante</t>
  </si>
  <si>
    <t xml:space="preserve">SITUAȚII FINANCIARE  CONSOLIDATE 
</t>
  </si>
  <si>
    <t>PENTRU EXERCIȚIUL FINANCIAR ÎNCHEIAT LA 31 DECEMBRIE 2025</t>
  </si>
  <si>
    <t>ÎNTOCMITE ÎN CONFORMITATE CU OMFP NR. 2844/2016 ȘI STANDARDELE INTERNAȚIONALE DE RAPORTARE FINANCIARĂ</t>
  </si>
  <si>
    <t>ADOPTATE DE UNIUNEA EUROPEANĂ, REVIZUITE</t>
  </si>
  <si>
    <t>SITUAȚIA CONSOLIDATĂ  A REZULTATULUI GLOBAL</t>
  </si>
  <si>
    <t>SITUAȚIA CONSOLIDATĂ A REZULTATULUI GLOBAL</t>
  </si>
  <si>
    <t>SITUAȚIA CONSOLIDATĂ  A POZIȚIEI FINANCIARE</t>
  </si>
  <si>
    <t>SITUAȚIA CONSOLIDATĂ A MODIFICĂRILOR CAPITALULUI PROPRIU</t>
  </si>
  <si>
    <t>SITUAȚIA CONSOLIDATĂ A FLUXURILOR DE NUMERAR</t>
  </si>
  <si>
    <t>*Sumele prezentate sunt extrase din situațiile financiare consolidate pregătite pentru exercițiul financiar încheiat la 31 decembrie 2025 („situațiile financiare consolidate”).</t>
  </si>
  <si>
    <t>În cazul în care există neconcordanțe sau omisiuni față de sumele prezentate în situațiile financiare consolidate , vor prevala sumele prezentate în situațiile financiare consolidate .</t>
  </si>
  <si>
    <t>Ajustări de valoare pentru active imobilizate</t>
  </si>
  <si>
    <t>LA DATA DE 31 DECEMBRIE 2025</t>
  </si>
  <si>
    <t>31 December 2025</t>
  </si>
  <si>
    <t>31 December 2024</t>
  </si>
  <si>
    <t>(audited)</t>
  </si>
  <si>
    <t>Tranzacții cu interese care nu controlează</t>
  </si>
  <si>
    <t>Sold la 31 decembrie 2024</t>
  </si>
  <si>
    <t>Sold la 31 decembrie 2025</t>
  </si>
  <si>
    <t>Sold la 1 ianuarie 2025</t>
  </si>
  <si>
    <t>Sold la 1 ianuarie 2024</t>
  </si>
  <si>
    <t>SITUAȚIA CONSOLIDATĂ A MODIFICĂRILOR CAPITALURILOR PROPRII</t>
  </si>
  <si>
    <t>PENTRU EXERCIȚIUL FINANCIAR ÎNCHEIAT LA 31 DECEMBER 2025</t>
  </si>
  <si>
    <t>SITUAȚIA CONSOLIDATĂ  A FLUXURILOR DE TREZORERIE</t>
  </si>
  <si>
    <t>Numerar depus ca garanție</t>
  </si>
  <si>
    <t xml:space="preserve">Total datorii la 31 decembrie 2025 </t>
  </si>
  <si>
    <t xml:space="preserve">Total active la 31 decembrie 2025 </t>
  </si>
  <si>
    <t xml:space="preserve">Total active la 31 decembrie 2024 </t>
  </si>
  <si>
    <t>Total datorii la 31 decembrie 2024</t>
  </si>
  <si>
    <t>Pierderi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</si>
</sst>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b/>
      <vertAlign val="superscript"/>
      <sz val="8"/>
      <color theme="1"/>
      <name val="Tahoma"/>
      <family val="2"/>
    </font>
    <font>
      <sz val="8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2" applyNumberFormat="0" applyAlignment="0" applyProtection="0"/>
    <xf numFmtId="0" fontId="20" fillId="6" borderId="13" applyNumberFormat="0" applyAlignment="0" applyProtection="0"/>
    <xf numFmtId="0" fontId="22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0"/>
    <xf numFmtId="0" fontId="29" fillId="0" borderId="0"/>
    <xf numFmtId="0" fontId="30" fillId="0" borderId="0"/>
    <xf numFmtId="165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1" fillId="33" borderId="0">
      <alignment horizontal="left" vertical="top"/>
    </xf>
    <xf numFmtId="9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0" fontId="30" fillId="0" borderId="0"/>
    <xf numFmtId="43" fontId="35" fillId="0" borderId="0" applyFont="0" applyFill="0" applyBorder="0" applyAlignment="0" applyProtection="0"/>
    <xf numFmtId="0" fontId="35" fillId="0" borderId="0"/>
    <xf numFmtId="0" fontId="37" fillId="4" borderId="0" applyNumberFormat="0" applyBorder="0" applyAlignment="0" applyProtection="0"/>
    <xf numFmtId="0" fontId="38" fillId="0" borderId="0"/>
    <xf numFmtId="0" fontId="17" fillId="3" borderId="0" applyNumberFormat="0" applyBorder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0" borderId="0"/>
    <xf numFmtId="0" fontId="40" fillId="0" borderId="0"/>
    <xf numFmtId="0" fontId="40" fillId="8" borderId="16" applyNumberFormat="0" applyFont="0" applyAlignment="0" applyProtection="0"/>
    <xf numFmtId="43" fontId="4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23" fillId="7" borderId="15" applyNumberFormat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0" borderId="0"/>
    <xf numFmtId="43" fontId="43" fillId="0" borderId="0" applyFont="0" applyFill="0" applyBorder="0" applyAlignment="0" applyProtection="0"/>
    <xf numFmtId="44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28" fillId="0" borderId="0"/>
    <xf numFmtId="0" fontId="44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0" borderId="0"/>
    <xf numFmtId="0" fontId="35" fillId="0" borderId="0"/>
    <xf numFmtId="166" fontId="35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43" fontId="46" fillId="0" borderId="0" applyFont="0" applyFill="0" applyBorder="0" applyAlignment="0" applyProtection="0"/>
    <xf numFmtId="170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" fillId="0" borderId="0"/>
    <xf numFmtId="0" fontId="35" fillId="0" borderId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8" borderId="16" applyNumberFormat="0" applyFont="0" applyAlignment="0" applyProtection="0"/>
    <xf numFmtId="0" fontId="19" fillId="5" borderId="12" applyNumberFormat="0" applyAlignment="0" applyProtection="0"/>
    <xf numFmtId="0" fontId="1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1" fillId="0" borderId="0"/>
    <xf numFmtId="43" fontId="39" fillId="0" borderId="0" applyFont="0" applyFill="0" applyBorder="0" applyAlignment="0" applyProtection="0"/>
    <xf numFmtId="169" fontId="1" fillId="0" borderId="0"/>
    <xf numFmtId="167" fontId="29" fillId="0" borderId="0"/>
    <xf numFmtId="169" fontId="35" fillId="0" borderId="0"/>
    <xf numFmtId="167" fontId="1" fillId="0" borderId="0"/>
    <xf numFmtId="169" fontId="35" fillId="0" borderId="0"/>
    <xf numFmtId="167" fontId="1" fillId="0" borderId="0"/>
    <xf numFmtId="0" fontId="1" fillId="0" borderId="0"/>
    <xf numFmtId="169" fontId="1" fillId="0" borderId="0"/>
    <xf numFmtId="171" fontId="35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7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/>
    <xf numFmtId="0" fontId="35" fillId="0" borderId="0"/>
    <xf numFmtId="171" fontId="35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9" fillId="0" borderId="0"/>
    <xf numFmtId="167" fontId="35" fillId="0" borderId="0"/>
    <xf numFmtId="0" fontId="3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35" fillId="0" borderId="0"/>
    <xf numFmtId="0" fontId="1" fillId="0" borderId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5" borderId="12" applyNumberFormat="0" applyAlignment="0" applyProtection="0"/>
    <xf numFmtId="0" fontId="55" fillId="6" borderId="13" applyNumberFormat="0" applyAlignment="0" applyProtection="0"/>
    <xf numFmtId="0" fontId="56" fillId="6" borderId="12" applyNumberFormat="0" applyAlignment="0" applyProtection="0"/>
    <xf numFmtId="0" fontId="57" fillId="0" borderId="14" applyNumberFormat="0" applyFill="0" applyAlignment="0" applyProtection="0"/>
    <xf numFmtId="0" fontId="58" fillId="7" borderId="15" applyNumberFormat="0" applyAlignment="0" applyProtection="0"/>
    <xf numFmtId="0" fontId="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1" fillId="32" borderId="0" applyNumberFormat="0" applyBorder="0" applyAlignment="0" applyProtection="0"/>
    <xf numFmtId="0" fontId="35" fillId="0" borderId="0"/>
    <xf numFmtId="0" fontId="29" fillId="8" borderId="16" applyNumberFormat="0" applyFont="0" applyAlignment="0" applyProtection="0"/>
    <xf numFmtId="0" fontId="35" fillId="0" borderId="0"/>
    <xf numFmtId="0" fontId="35" fillId="0" borderId="0"/>
    <xf numFmtId="0" fontId="29" fillId="8" borderId="16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7" fontId="1" fillId="0" borderId="0"/>
    <xf numFmtId="43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4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6" borderId="12" applyNumberFormat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2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25" borderId="0" applyNumberFormat="0" applyBorder="0" applyAlignment="0" applyProtection="0"/>
    <xf numFmtId="0" fontId="17" fillId="3" borderId="0" applyNumberFormat="0" applyBorder="0" applyAlignment="0" applyProtection="0"/>
    <xf numFmtId="0" fontId="23" fillId="7" borderId="15" applyNumberFormat="0" applyAlignment="0" applyProtection="0"/>
    <xf numFmtId="165" fontId="1" fillId="0" borderId="0" applyFont="0" applyFill="0" applyBorder="0" applyAlignment="0" applyProtection="0"/>
    <xf numFmtId="0" fontId="62" fillId="0" borderId="18"/>
    <xf numFmtId="0" fontId="42" fillId="0" borderId="0"/>
    <xf numFmtId="0" fontId="41" fillId="0" borderId="0"/>
    <xf numFmtId="43" fontId="1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5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72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Fill="1" applyBorder="1"/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6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6" fillId="0" borderId="3" xfId="1" applyNumberFormat="1" applyFont="1" applyFill="1" applyBorder="1"/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3" fillId="0" borderId="0" xfId="1" applyNumberFormat="1" applyFont="1" applyFill="1" applyAlignment="1">
      <alignment horizontal="right"/>
    </xf>
    <xf numFmtId="164" fontId="5" fillId="0" borderId="22" xfId="1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4" fillId="0" borderId="0" xfId="1" applyNumberFormat="1" applyFont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164" fontId="5" fillId="0" borderId="22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3"/>
    </xf>
    <xf numFmtId="164" fontId="7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65" fillId="0" borderId="0" xfId="2" applyFont="1" applyFill="1"/>
    <xf numFmtId="3" fontId="6" fillId="0" borderId="0" xfId="0" applyNumberFormat="1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41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left" vertical="center" indent="4"/>
    </xf>
    <xf numFmtId="0" fontId="7" fillId="0" borderId="0" xfId="0" applyFont="1" applyFill="1" applyAlignment="1">
      <alignment vertical="center" wrapText="1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6" fillId="0" borderId="0" xfId="1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164" fontId="5" fillId="0" borderId="22" xfId="1" applyNumberFormat="1" applyFont="1" applyFill="1" applyBorder="1" applyAlignment="1">
      <alignment horizontal="right" vertical="center"/>
    </xf>
    <xf numFmtId="164" fontId="6" fillId="0" borderId="0" xfId="1" applyNumberFormat="1" applyFont="1" applyBorder="1"/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64" fontId="64" fillId="0" borderId="0" xfId="1" applyNumberFormat="1" applyFont="1" applyFill="1" applyAlignment="1">
      <alignment horizontal="right" vertical="center" wrapText="1"/>
    </xf>
    <xf numFmtId="164" fontId="64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/>
    </xf>
    <xf numFmtId="164" fontId="5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0" xfId="1" applyNumberFormat="1" applyFont="1"/>
    <xf numFmtId="0" fontId="5" fillId="0" borderId="0" xfId="0" applyFont="1" applyBorder="1" applyAlignment="1">
      <alignment horizontal="right" vertical="center" wrapText="1"/>
    </xf>
    <xf numFmtId="0" fontId="5" fillId="0" borderId="0" xfId="0" applyFont="1"/>
    <xf numFmtId="0" fontId="4" fillId="0" borderId="21" xfId="0" quotePrefix="1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Alignment="1">
      <alignment horizontal="right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right" vertical="center" wrapText="1"/>
    </xf>
    <xf numFmtId="164" fontId="6" fillId="0" borderId="0" xfId="1" applyNumberFormat="1" applyFont="1" applyAlignment="1"/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0" fontId="6" fillId="0" borderId="0" xfId="0" applyFont="1" applyBorder="1"/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64" fillId="0" borderId="0" xfId="1" applyNumberFormat="1" applyFont="1" applyBorder="1" applyAlignment="1">
      <alignment horizontal="right" vertical="center"/>
    </xf>
    <xf numFmtId="3" fontId="67" fillId="0" borderId="0" xfId="0" applyNumberFormat="1" applyFont="1"/>
    <xf numFmtId="164" fontId="4" fillId="0" borderId="3" xfId="0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center"/>
    </xf>
    <xf numFmtId="164" fontId="9" fillId="0" borderId="2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164" fontId="4" fillId="0" borderId="1" xfId="0" quotePrefix="1" applyNumberFormat="1" applyFont="1" applyBorder="1" applyAlignment="1">
      <alignment horizontal="right" vertical="center" wrapText="1"/>
    </xf>
    <xf numFmtId="164" fontId="11" fillId="0" borderId="1" xfId="0" quotePrefix="1" applyNumberFormat="1" applyFont="1" applyBorder="1" applyAlignment="1">
      <alignment horizontal="right" vertical="center"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5"/>
  <sheetViews>
    <sheetView showGridLines="0" tabSelected="1" zoomScaleNormal="100" workbookViewId="0">
      <selection activeCell="B1" sqref="B1"/>
    </sheetView>
  </sheetViews>
  <sheetFormatPr defaultColWidth="8.6640625" defaultRowHeight="10.199999999999999" x14ac:dyDescent="0.2"/>
  <cols>
    <col min="1" max="1" width="8.6640625" style="94"/>
    <col min="2" max="2" width="12.21875" style="94" customWidth="1"/>
    <col min="3" max="3" width="21" style="94" customWidth="1"/>
    <col min="4" max="4" width="11.21875" style="94" customWidth="1"/>
    <col min="5" max="5" width="9.21875" style="94" customWidth="1"/>
    <col min="6" max="6" width="10.109375" style="94" customWidth="1"/>
    <col min="7" max="16384" width="8.6640625" style="94"/>
  </cols>
  <sheetData>
    <row r="2" spans="2:6" x14ac:dyDescent="0.2">
      <c r="D2" s="116" t="s">
        <v>100</v>
      </c>
    </row>
    <row r="3" spans="2:6" x14ac:dyDescent="0.2">
      <c r="B3" s="117"/>
      <c r="C3" s="117"/>
      <c r="D3" s="118" t="s">
        <v>158</v>
      </c>
      <c r="E3" s="117"/>
      <c r="F3" s="117"/>
    </row>
    <row r="4" spans="2:6" x14ac:dyDescent="0.2">
      <c r="B4" s="117"/>
      <c r="C4" s="117"/>
      <c r="D4" s="118" t="s">
        <v>159</v>
      </c>
      <c r="E4" s="117"/>
      <c r="F4" s="117"/>
    </row>
    <row r="5" spans="2:6" x14ac:dyDescent="0.2">
      <c r="B5" s="117"/>
      <c r="C5" s="117"/>
      <c r="D5" s="118" t="s">
        <v>160</v>
      </c>
      <c r="E5" s="117"/>
      <c r="F5" s="117"/>
    </row>
    <row r="6" spans="2:6" x14ac:dyDescent="0.2">
      <c r="B6" s="117"/>
      <c r="C6" s="117"/>
      <c r="D6" s="118" t="s">
        <v>161</v>
      </c>
      <c r="E6" s="117"/>
      <c r="F6" s="117"/>
    </row>
    <row r="7" spans="2:6" x14ac:dyDescent="0.2">
      <c r="B7" s="119"/>
      <c r="D7" s="118"/>
    </row>
    <row r="8" spans="2:6" x14ac:dyDescent="0.2">
      <c r="B8" s="90" t="s">
        <v>163</v>
      </c>
    </row>
    <row r="9" spans="2:6" x14ac:dyDescent="0.2">
      <c r="B9" s="90" t="s">
        <v>164</v>
      </c>
    </row>
    <row r="10" spans="2:6" x14ac:dyDescent="0.2">
      <c r="B10" s="90" t="s">
        <v>165</v>
      </c>
    </row>
    <row r="11" spans="2:6" x14ac:dyDescent="0.2">
      <c r="B11" s="90" t="s">
        <v>166</v>
      </c>
    </row>
    <row r="12" spans="2:6" x14ac:dyDescent="0.2">
      <c r="B12" s="90" t="s">
        <v>105</v>
      </c>
    </row>
    <row r="14" spans="2:6" x14ac:dyDescent="0.2">
      <c r="B14" s="120" t="s">
        <v>167</v>
      </c>
    </row>
    <row r="15" spans="2:6" x14ac:dyDescent="0.2">
      <c r="B15" s="120" t="s">
        <v>168</v>
      </c>
    </row>
  </sheetData>
  <hyperlinks>
    <hyperlink ref="B9" location="SOFP!A1" display="SITUAȚIA CONSOLIDATĂ A POZITIEI FINANCIARE" xr:uid="{3A91996A-652D-4D35-97F8-4272DE33DFAA}"/>
    <hyperlink ref="B10" location="SOCE!A1" display="SITUAȚIA CONSOLIDATĂ A MODIFICARILOR CAPITALULUI PROPRIU" xr:uid="{67D9B2C3-FA4A-42E5-A887-D6F770416BB1}"/>
    <hyperlink ref="B11" location="SOCF!A1" display="SITUAȚIA CONSOLIDATĂ A FLUXURILOR DE NUMERAR" xr:uid="{D42AA9BD-AE16-4C79-BECF-3A0376D095E4}"/>
    <hyperlink ref="B12" location="'RAPORTARE PE SEGMENTE'!A1" display="RAPORTARE PE SEGMENTE" xr:uid="{1A889B47-D73A-4849-948C-7DA607EE0675}"/>
    <hyperlink ref="B8" location="SOCI!A1" display="SITUAȚIA CONSOLIDATĂ A REZULTATULUI GLOBAL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9"/>
  <sheetViews>
    <sheetView showGridLines="0" zoomScaleNormal="100" workbookViewId="0">
      <pane xSplit="1" ySplit="8" topLeftCell="B9" activePane="bottomRight" state="frozen"/>
      <selection activeCell="J49" sqref="J49"/>
      <selection pane="topRight" activeCell="J49" sqref="J49"/>
      <selection pane="bottomLeft" activeCell="J49" sqref="J49"/>
      <selection pane="bottomRight" activeCell="C60" sqref="C60"/>
    </sheetView>
  </sheetViews>
  <sheetFormatPr defaultColWidth="8.88671875" defaultRowHeight="10.199999999999999" x14ac:dyDescent="0.2"/>
  <cols>
    <col min="1" max="1" width="46.21875" style="68" customWidth="1"/>
    <col min="2" max="2" width="2.44140625" style="52" customWidth="1"/>
    <col min="3" max="3" width="20" style="19" customWidth="1"/>
    <col min="4" max="4" width="19.109375" style="19" customWidth="1"/>
    <col min="5" max="16384" width="8.88671875" style="52"/>
  </cols>
  <sheetData>
    <row r="1" spans="1:5" x14ac:dyDescent="0.2">
      <c r="A1" s="93" t="s">
        <v>106</v>
      </c>
      <c r="B1" s="94"/>
      <c r="C1" s="111"/>
      <c r="D1" s="111"/>
      <c r="E1" s="94"/>
    </row>
    <row r="2" spans="1:5" x14ac:dyDescent="0.2">
      <c r="A2" s="95" t="s">
        <v>49</v>
      </c>
      <c r="B2" s="94"/>
      <c r="C2" s="111"/>
      <c r="D2" s="111"/>
      <c r="E2" s="94"/>
    </row>
    <row r="3" spans="1:5" x14ac:dyDescent="0.2">
      <c r="A3" s="95"/>
      <c r="B3" s="94"/>
      <c r="C3" s="111"/>
      <c r="D3" s="111"/>
      <c r="E3" s="94"/>
    </row>
    <row r="4" spans="1:5" x14ac:dyDescent="0.2">
      <c r="A4" s="112"/>
      <c r="B4" s="96" t="s">
        <v>162</v>
      </c>
      <c r="C4" s="111"/>
      <c r="D4" s="111"/>
      <c r="E4" s="94"/>
    </row>
    <row r="5" spans="1:5" x14ac:dyDescent="0.2">
      <c r="A5" s="112"/>
      <c r="B5" s="97" t="s">
        <v>159</v>
      </c>
      <c r="C5" s="111"/>
      <c r="D5" s="111"/>
      <c r="E5" s="94"/>
    </row>
    <row r="6" spans="1:5" x14ac:dyDescent="0.2">
      <c r="A6" s="112"/>
      <c r="B6" s="100"/>
      <c r="C6" s="111"/>
      <c r="D6" s="111"/>
      <c r="E6" s="94"/>
    </row>
    <row r="7" spans="1:5" ht="9" customHeight="1" x14ac:dyDescent="0.2">
      <c r="A7" s="112"/>
      <c r="B7" s="94"/>
      <c r="C7" s="158"/>
      <c r="D7" s="158"/>
      <c r="E7" s="94"/>
    </row>
    <row r="8" spans="1:5" ht="10.8" thickBot="1" x14ac:dyDescent="0.25">
      <c r="A8" s="112"/>
      <c r="B8" s="110"/>
      <c r="C8" s="141">
        <v>2025</v>
      </c>
      <c r="D8" s="141">
        <v>2024</v>
      </c>
      <c r="E8" s="94"/>
    </row>
    <row r="9" spans="1:5" x14ac:dyDescent="0.2">
      <c r="A9" s="113"/>
      <c r="B9" s="114"/>
      <c r="C9" s="115"/>
      <c r="D9" s="114"/>
      <c r="E9" s="94"/>
    </row>
    <row r="10" spans="1:5" x14ac:dyDescent="0.2">
      <c r="A10" s="23" t="s">
        <v>125</v>
      </c>
      <c r="B10" s="22"/>
      <c r="C10" s="91">
        <v>629502779</v>
      </c>
      <c r="D10" s="4">
        <v>599182219</v>
      </c>
    </row>
    <row r="11" spans="1:5" x14ac:dyDescent="0.2">
      <c r="A11" s="23" t="s">
        <v>23</v>
      </c>
      <c r="B11" s="22"/>
      <c r="C11" s="4">
        <v>1419935</v>
      </c>
      <c r="D11" s="4">
        <v>1777099</v>
      </c>
    </row>
    <row r="12" spans="1:5" x14ac:dyDescent="0.2">
      <c r="A12" s="23"/>
      <c r="B12" s="22"/>
      <c r="C12" s="4"/>
      <c r="D12" s="4"/>
    </row>
    <row r="13" spans="1:5" x14ac:dyDescent="0.2">
      <c r="A13" s="34" t="s">
        <v>115</v>
      </c>
      <c r="B13" s="22"/>
      <c r="C13" s="4">
        <v>-8957480</v>
      </c>
      <c r="D13" s="4">
        <v>14950984</v>
      </c>
    </row>
    <row r="14" spans="1:5" x14ac:dyDescent="0.2">
      <c r="A14" s="34" t="s">
        <v>24</v>
      </c>
      <c r="B14" s="22"/>
      <c r="C14" s="4">
        <v>-409763538</v>
      </c>
      <c r="D14" s="4">
        <v>-396636331</v>
      </c>
    </row>
    <row r="15" spans="1:5" x14ac:dyDescent="0.2">
      <c r="A15" s="34" t="s">
        <v>56</v>
      </c>
      <c r="B15" s="22"/>
      <c r="C15" s="4">
        <v>-32458428</v>
      </c>
      <c r="D15" s="4">
        <v>-30613323</v>
      </c>
    </row>
    <row r="16" spans="1:5" x14ac:dyDescent="0.2">
      <c r="A16" s="34" t="s">
        <v>25</v>
      </c>
      <c r="B16" s="22"/>
      <c r="C16" s="4">
        <v>-104143984</v>
      </c>
      <c r="D16" s="4">
        <v>-95823794</v>
      </c>
    </row>
    <row r="17" spans="1:4" x14ac:dyDescent="0.2">
      <c r="A17" s="34" t="s">
        <v>26</v>
      </c>
      <c r="B17" s="22"/>
      <c r="C17" s="4">
        <v>-5355643</v>
      </c>
      <c r="D17" s="4">
        <v>-9789385</v>
      </c>
    </row>
    <row r="18" spans="1:4" x14ac:dyDescent="0.2">
      <c r="A18" s="34" t="s">
        <v>110</v>
      </c>
      <c r="B18" s="22"/>
      <c r="C18" s="4">
        <v>-59278952</v>
      </c>
      <c r="D18" s="4">
        <v>-53460780</v>
      </c>
    </row>
    <row r="19" spans="1:4" x14ac:dyDescent="0.2">
      <c r="A19" s="34" t="s">
        <v>57</v>
      </c>
      <c r="B19" s="22"/>
      <c r="C19" s="4">
        <v>65874</v>
      </c>
      <c r="D19" s="19">
        <v>3738698</v>
      </c>
    </row>
    <row r="20" spans="1:4" x14ac:dyDescent="0.2">
      <c r="A20" s="34" t="s">
        <v>169</v>
      </c>
      <c r="B20" s="22"/>
      <c r="C20" s="4">
        <v>-10612259</v>
      </c>
      <c r="D20" s="19">
        <v>0</v>
      </c>
    </row>
    <row r="21" spans="1:4" x14ac:dyDescent="0.2">
      <c r="A21" s="16" t="s">
        <v>126</v>
      </c>
      <c r="B21" s="21"/>
      <c r="C21" s="24">
        <f>SUM(C10:C19)</f>
        <v>11030563</v>
      </c>
      <c r="D21" s="24">
        <f>SUM(D10:D19)</f>
        <v>33325387</v>
      </c>
    </row>
    <row r="22" spans="1:4" x14ac:dyDescent="0.2">
      <c r="A22" s="16"/>
      <c r="B22" s="21"/>
      <c r="C22" s="65"/>
      <c r="D22" s="65"/>
    </row>
    <row r="23" spans="1:4" x14ac:dyDescent="0.2">
      <c r="A23" s="34" t="s">
        <v>27</v>
      </c>
      <c r="B23" s="22"/>
      <c r="C23" s="4">
        <v>159165</v>
      </c>
      <c r="D23" s="4">
        <v>307234</v>
      </c>
    </row>
    <row r="24" spans="1:4" ht="12.9" customHeight="1" x14ac:dyDescent="0.2">
      <c r="A24" s="34" t="s">
        <v>28</v>
      </c>
      <c r="B24" s="22"/>
      <c r="C24" s="4">
        <v>-31524224</v>
      </c>
      <c r="D24" s="4">
        <v>-26144393</v>
      </c>
    </row>
    <row r="25" spans="1:4" x14ac:dyDescent="0.2">
      <c r="A25" s="16" t="s">
        <v>64</v>
      </c>
      <c r="B25" s="21"/>
      <c r="C25" s="26">
        <f>SUM(C23:C24)</f>
        <v>-31365059</v>
      </c>
      <c r="D25" s="26">
        <f>SUM(D23:D24)</f>
        <v>-25837159</v>
      </c>
    </row>
    <row r="26" spans="1:4" x14ac:dyDescent="0.2">
      <c r="A26" s="16"/>
      <c r="B26" s="21"/>
      <c r="C26" s="66"/>
      <c r="D26" s="66"/>
    </row>
    <row r="27" spans="1:4" x14ac:dyDescent="0.2">
      <c r="B27" s="22"/>
      <c r="C27" s="27"/>
      <c r="D27" s="27"/>
    </row>
    <row r="28" spans="1:4" x14ac:dyDescent="0.2">
      <c r="A28" s="16" t="s">
        <v>128</v>
      </c>
      <c r="B28" s="21"/>
      <c r="C28" s="26">
        <f>C25+C21</f>
        <v>-20334496</v>
      </c>
      <c r="D28" s="26">
        <f>D25+D21</f>
        <v>7488228</v>
      </c>
    </row>
    <row r="29" spans="1:4" x14ac:dyDescent="0.2">
      <c r="A29" s="16"/>
      <c r="B29" s="21"/>
      <c r="C29" s="66"/>
      <c r="D29" s="66"/>
    </row>
    <row r="30" spans="1:4" s="56" customFormat="1" x14ac:dyDescent="0.2">
      <c r="A30" s="59" t="s">
        <v>29</v>
      </c>
      <c r="B30" s="67"/>
      <c r="C30" s="6">
        <v>-638698</v>
      </c>
      <c r="D30" s="6">
        <v>-1611596</v>
      </c>
    </row>
    <row r="31" spans="1:4" x14ac:dyDescent="0.2">
      <c r="A31" s="34"/>
      <c r="B31" s="22"/>
      <c r="C31" s="52"/>
      <c r="D31" s="6"/>
    </row>
    <row r="32" spans="1:4" ht="14.25" customHeight="1" x14ac:dyDescent="0.2">
      <c r="A32" s="16" t="s">
        <v>127</v>
      </c>
      <c r="B32" s="21"/>
      <c r="C32" s="26">
        <f>SUM(C28:C30)</f>
        <v>-20973194</v>
      </c>
      <c r="D32" s="26">
        <f>SUM(D28:D30)</f>
        <v>5876632</v>
      </c>
    </row>
    <row r="33" spans="1:4" x14ac:dyDescent="0.2">
      <c r="B33" s="22"/>
      <c r="C33" s="28"/>
      <c r="D33" s="28"/>
    </row>
    <row r="34" spans="1:4" x14ac:dyDescent="0.2">
      <c r="A34" s="69" t="s">
        <v>31</v>
      </c>
      <c r="B34" s="21"/>
      <c r="C34" s="25"/>
      <c r="D34" s="25"/>
    </row>
    <row r="35" spans="1:4" x14ac:dyDescent="0.2">
      <c r="A35" s="69"/>
      <c r="B35" s="21"/>
      <c r="C35" s="25"/>
      <c r="D35" s="25"/>
    </row>
    <row r="36" spans="1:4" x14ac:dyDescent="0.2">
      <c r="A36" s="123" t="s">
        <v>129</v>
      </c>
      <c r="B36" s="22"/>
      <c r="C36" s="27"/>
      <c r="D36" s="27"/>
    </row>
    <row r="37" spans="1:4" x14ac:dyDescent="0.2">
      <c r="A37" s="34" t="s">
        <v>153</v>
      </c>
      <c r="B37" s="22"/>
      <c r="C37" s="27">
        <v>190151</v>
      </c>
      <c r="D37" s="138">
        <v>-114749</v>
      </c>
    </row>
    <row r="38" spans="1:4" x14ac:dyDescent="0.2">
      <c r="A38" s="23"/>
      <c r="B38" s="22"/>
      <c r="C38" s="27"/>
      <c r="D38" s="27"/>
    </row>
    <row r="39" spans="1:4" x14ac:dyDescent="0.2">
      <c r="A39" s="23"/>
      <c r="B39" s="22"/>
      <c r="C39" s="27"/>
      <c r="D39" s="27"/>
    </row>
    <row r="40" spans="1:4" x14ac:dyDescent="0.2">
      <c r="A40" s="123" t="s">
        <v>65</v>
      </c>
      <c r="B40" s="22"/>
      <c r="C40" s="27"/>
      <c r="D40" s="27"/>
    </row>
    <row r="41" spans="1:4" x14ac:dyDescent="0.2">
      <c r="A41" s="23" t="s">
        <v>107</v>
      </c>
      <c r="B41" s="22"/>
      <c r="C41" s="27">
        <v>0</v>
      </c>
      <c r="D41" s="27">
        <v>2821362</v>
      </c>
    </row>
    <row r="42" spans="1:4" x14ac:dyDescent="0.2">
      <c r="A42" s="23" t="s">
        <v>42</v>
      </c>
      <c r="B42" s="22"/>
      <c r="C42" s="27">
        <v>0</v>
      </c>
      <c r="D42" s="27">
        <v>-451418</v>
      </c>
    </row>
    <row r="43" spans="1:4" x14ac:dyDescent="0.2">
      <c r="A43" s="23"/>
      <c r="B43" s="22"/>
      <c r="C43" s="27"/>
      <c r="D43" s="27"/>
    </row>
    <row r="44" spans="1:4" x14ac:dyDescent="0.2">
      <c r="A44" s="23"/>
      <c r="B44" s="22"/>
      <c r="C44" s="27"/>
      <c r="D44" s="27"/>
    </row>
    <row r="45" spans="1:4" x14ac:dyDescent="0.2">
      <c r="A45" s="16" t="s">
        <v>66</v>
      </c>
      <c r="B45" s="21"/>
      <c r="C45" s="26">
        <f>SUM(C36:C44)</f>
        <v>190151</v>
      </c>
      <c r="D45" s="26">
        <f>SUM(D36:D44)</f>
        <v>2255195</v>
      </c>
    </row>
    <row r="46" spans="1:4" x14ac:dyDescent="0.2">
      <c r="B46" s="22"/>
      <c r="C46" s="27"/>
      <c r="D46" s="27"/>
    </row>
    <row r="47" spans="1:4" x14ac:dyDescent="0.2">
      <c r="A47" s="16" t="s">
        <v>130</v>
      </c>
      <c r="B47" s="22"/>
      <c r="C47" s="26">
        <f>C32+C45</f>
        <v>-20783043</v>
      </c>
      <c r="D47" s="26">
        <f>D32+D45</f>
        <v>8131827</v>
      </c>
    </row>
    <row r="48" spans="1:4" x14ac:dyDescent="0.2">
      <c r="B48" s="22"/>
      <c r="C48" s="27"/>
      <c r="D48" s="27"/>
    </row>
    <row r="49" spans="1:4" x14ac:dyDescent="0.2">
      <c r="A49" s="16" t="s">
        <v>43</v>
      </c>
      <c r="B49" s="22"/>
      <c r="C49" s="27"/>
      <c r="D49" s="27"/>
    </row>
    <row r="50" spans="1:4" x14ac:dyDescent="0.2">
      <c r="A50" s="70" t="s">
        <v>67</v>
      </c>
      <c r="B50" s="22"/>
      <c r="C50" s="27">
        <v>-27962312</v>
      </c>
      <c r="D50" s="27">
        <v>1520816</v>
      </c>
    </row>
    <row r="51" spans="1:4" x14ac:dyDescent="0.2">
      <c r="A51" s="70" t="s">
        <v>68</v>
      </c>
      <c r="B51" s="22"/>
      <c r="C51" s="27">
        <v>-3623141</v>
      </c>
      <c r="D51" s="27">
        <v>4355816</v>
      </c>
    </row>
    <row r="52" spans="1:4" x14ac:dyDescent="0.2">
      <c r="B52" s="22"/>
      <c r="C52" s="26">
        <f>SUM(C50:C51)</f>
        <v>-31585453</v>
      </c>
      <c r="D52" s="26">
        <f>SUM(D50:D51)</f>
        <v>5876632</v>
      </c>
    </row>
    <row r="53" spans="1:4" x14ac:dyDescent="0.2">
      <c r="B53" s="22"/>
      <c r="C53" s="27"/>
      <c r="D53" s="27"/>
    </row>
    <row r="54" spans="1:4" x14ac:dyDescent="0.2">
      <c r="A54" s="30" t="s">
        <v>69</v>
      </c>
      <c r="B54" s="22"/>
      <c r="C54" s="27"/>
      <c r="D54" s="27"/>
    </row>
    <row r="55" spans="1:4" x14ac:dyDescent="0.2">
      <c r="A55" s="70" t="s">
        <v>67</v>
      </c>
      <c r="B55" s="22"/>
      <c r="C55" s="27">
        <v>-27848221</v>
      </c>
      <c r="D55" s="27">
        <v>3821911</v>
      </c>
    </row>
    <row r="56" spans="1:4" x14ac:dyDescent="0.2">
      <c r="A56" s="70" t="s">
        <v>68</v>
      </c>
      <c r="B56" s="22"/>
      <c r="C56" s="27">
        <v>-3547081</v>
      </c>
      <c r="D56" s="27">
        <v>4309916</v>
      </c>
    </row>
    <row r="57" spans="1:4" x14ac:dyDescent="0.2">
      <c r="B57" s="22"/>
      <c r="C57" s="26">
        <f>SUM(C55:C56)</f>
        <v>-31395302</v>
      </c>
      <c r="D57" s="26">
        <f>SUM(D55:D56)</f>
        <v>8131827</v>
      </c>
    </row>
    <row r="58" spans="1:4" ht="9.6" customHeight="1" x14ac:dyDescent="0.2">
      <c r="A58" s="16"/>
      <c r="B58" s="21"/>
      <c r="C58" s="27"/>
      <c r="D58" s="27"/>
    </row>
    <row r="59" spans="1:4" s="60" customFormat="1" x14ac:dyDescent="0.2">
      <c r="A59" s="18" t="s">
        <v>70</v>
      </c>
      <c r="B59" s="22"/>
      <c r="C59" s="142">
        <v>-0.115</v>
      </c>
      <c r="D59" s="142">
        <v>6.0000000000000001E-3</v>
      </c>
    </row>
  </sheetData>
  <mergeCells count="1">
    <mergeCell ref="C7:D7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2"/>
  <sheetViews>
    <sheetView showGridLines="0" zoomScaleNormal="100" workbookViewId="0">
      <pane ySplit="8" topLeftCell="A45" activePane="bottomLeft" state="frozen"/>
      <selection pane="bottomLeft" activeCell="C71" sqref="C71"/>
    </sheetView>
  </sheetViews>
  <sheetFormatPr defaultColWidth="8.6640625" defaultRowHeight="10.199999999999999" x14ac:dyDescent="0.2"/>
  <cols>
    <col min="1" max="1" width="45.88671875" style="14" customWidth="1"/>
    <col min="2" max="2" width="2.44140625" style="52" customWidth="1"/>
    <col min="3" max="3" width="19.6640625" style="15" customWidth="1"/>
    <col min="4" max="4" width="16" style="52" bestFit="1" customWidth="1"/>
    <col min="5" max="16384" width="8.6640625" style="52"/>
  </cols>
  <sheetData>
    <row r="1" spans="1:7" x14ac:dyDescent="0.2">
      <c r="A1" s="93" t="s">
        <v>106</v>
      </c>
      <c r="B1" s="94"/>
      <c r="C1" s="105"/>
      <c r="D1" s="94"/>
      <c r="F1" s="94"/>
      <c r="G1" s="94"/>
    </row>
    <row r="2" spans="1:7" x14ac:dyDescent="0.2">
      <c r="A2" s="95" t="s">
        <v>49</v>
      </c>
      <c r="B2" s="94"/>
      <c r="C2" s="105"/>
      <c r="D2" s="94"/>
      <c r="F2" s="94"/>
      <c r="G2" s="94"/>
    </row>
    <row r="3" spans="1:7" x14ac:dyDescent="0.2">
      <c r="A3" s="95"/>
      <c r="B3" s="94"/>
      <c r="C3" s="105"/>
      <c r="D3" s="94"/>
      <c r="F3" s="94"/>
      <c r="G3" s="94"/>
    </row>
    <row r="4" spans="1:7" x14ac:dyDescent="0.2">
      <c r="A4" s="98"/>
      <c r="B4" s="106" t="s">
        <v>164</v>
      </c>
      <c r="C4" s="107"/>
      <c r="D4" s="94"/>
      <c r="F4" s="94"/>
      <c r="G4" s="94"/>
    </row>
    <row r="5" spans="1:7" x14ac:dyDescent="0.2">
      <c r="A5" s="98"/>
      <c r="B5" s="104" t="s">
        <v>170</v>
      </c>
      <c r="C5" s="105"/>
      <c r="D5" s="94"/>
      <c r="F5" s="94"/>
      <c r="G5" s="94"/>
    </row>
    <row r="6" spans="1:7" x14ac:dyDescent="0.2">
      <c r="A6" s="98"/>
      <c r="B6" s="108"/>
      <c r="C6" s="105"/>
      <c r="D6" s="94"/>
      <c r="F6" s="94"/>
      <c r="G6" s="94"/>
    </row>
    <row r="7" spans="1:7" x14ac:dyDescent="0.2">
      <c r="A7" s="109"/>
      <c r="B7" s="94"/>
      <c r="C7" s="101"/>
      <c r="D7" s="101"/>
      <c r="F7" s="94"/>
      <c r="G7" s="94"/>
    </row>
    <row r="8" spans="1:7" x14ac:dyDescent="0.2">
      <c r="A8" s="109"/>
      <c r="B8" s="110"/>
      <c r="C8" s="170" t="s">
        <v>171</v>
      </c>
      <c r="D8" s="170" t="s">
        <v>172</v>
      </c>
      <c r="F8" s="94"/>
      <c r="G8" s="94"/>
    </row>
    <row r="9" spans="1:7" ht="10.8" thickBot="1" x14ac:dyDescent="0.25">
      <c r="A9" s="109"/>
      <c r="B9" s="110"/>
      <c r="C9" s="171" t="s">
        <v>173</v>
      </c>
      <c r="D9" s="171" t="s">
        <v>173</v>
      </c>
      <c r="F9" s="94"/>
      <c r="G9" s="94"/>
    </row>
    <row r="10" spans="1:7" x14ac:dyDescent="0.2">
      <c r="A10" s="17" t="s">
        <v>13</v>
      </c>
      <c r="B10" s="16"/>
      <c r="C10" s="36"/>
      <c r="D10" s="37"/>
    </row>
    <row r="11" spans="1:7" x14ac:dyDescent="0.2">
      <c r="A11" s="17" t="s">
        <v>14</v>
      </c>
      <c r="B11" s="22"/>
      <c r="C11" s="18"/>
      <c r="D11" s="135"/>
    </row>
    <row r="12" spans="1:7" x14ac:dyDescent="0.2">
      <c r="A12" s="18" t="s">
        <v>33</v>
      </c>
      <c r="B12" s="22"/>
      <c r="C12" s="4">
        <v>87999441</v>
      </c>
      <c r="D12" s="4">
        <v>94134182</v>
      </c>
    </row>
    <row r="13" spans="1:7" x14ac:dyDescent="0.2">
      <c r="A13" s="18" t="s">
        <v>34</v>
      </c>
      <c r="B13" s="22"/>
      <c r="C13" s="4">
        <v>107013411</v>
      </c>
      <c r="D13" s="71">
        <v>117388500</v>
      </c>
    </row>
    <row r="14" spans="1:7" x14ac:dyDescent="0.2">
      <c r="A14" s="18" t="s">
        <v>44</v>
      </c>
      <c r="B14" s="22"/>
      <c r="C14" s="4">
        <v>237547023</v>
      </c>
      <c r="D14" s="4">
        <v>238928232</v>
      </c>
    </row>
    <row r="15" spans="1:7" x14ac:dyDescent="0.2">
      <c r="A15" s="18" t="s">
        <v>101</v>
      </c>
      <c r="B15" s="22"/>
      <c r="C15" s="4">
        <v>19470509</v>
      </c>
      <c r="D15" s="4">
        <v>11087779</v>
      </c>
    </row>
    <row r="16" spans="1:7" ht="10.8" thickBot="1" x14ac:dyDescent="0.25">
      <c r="A16" s="18" t="s">
        <v>45</v>
      </c>
      <c r="B16" s="22"/>
      <c r="C16" s="4">
        <v>4456913</v>
      </c>
      <c r="D16" s="4">
        <v>722785</v>
      </c>
    </row>
    <row r="17" spans="1:6" ht="10.8" thickBot="1" x14ac:dyDescent="0.25">
      <c r="A17" s="17" t="s">
        <v>15</v>
      </c>
      <c r="B17" s="22"/>
      <c r="C17" s="40">
        <f>SUM(C12:C16)</f>
        <v>456487297</v>
      </c>
      <c r="D17" s="40">
        <f>SUM(D12:D16)</f>
        <v>462261478</v>
      </c>
    </row>
    <row r="18" spans="1:6" x14ac:dyDescent="0.2">
      <c r="A18" s="135"/>
      <c r="B18" s="22"/>
      <c r="C18" s="41"/>
      <c r="D18" s="41"/>
    </row>
    <row r="19" spans="1:6" x14ac:dyDescent="0.2">
      <c r="A19" s="17" t="s">
        <v>16</v>
      </c>
      <c r="B19" s="22"/>
      <c r="C19" s="29"/>
      <c r="D19" s="29"/>
    </row>
    <row r="20" spans="1:6" x14ac:dyDescent="0.2">
      <c r="A20" s="32" t="s">
        <v>35</v>
      </c>
      <c r="B20" s="22"/>
      <c r="C20" s="124">
        <v>98396518</v>
      </c>
      <c r="D20" s="42">
        <v>113373491</v>
      </c>
      <c r="F20" s="34"/>
    </row>
    <row r="21" spans="1:6" x14ac:dyDescent="0.2">
      <c r="A21" s="32" t="s">
        <v>36</v>
      </c>
      <c r="B21" s="22"/>
      <c r="C21" s="124">
        <v>75441232</v>
      </c>
      <c r="D21" s="42">
        <v>93823107</v>
      </c>
      <c r="F21" s="34"/>
    </row>
    <row r="22" spans="1:6" ht="11.4" x14ac:dyDescent="0.25">
      <c r="A22" s="32" t="s">
        <v>37</v>
      </c>
      <c r="B22" s="22"/>
      <c r="C22" s="157">
        <v>5162934</v>
      </c>
      <c r="D22" s="42">
        <v>12885757</v>
      </c>
      <c r="F22" s="34"/>
    </row>
    <row r="23" spans="1:6" ht="11.4" x14ac:dyDescent="0.25">
      <c r="A23" s="32" t="s">
        <v>38</v>
      </c>
      <c r="B23" s="21"/>
      <c r="C23" s="157">
        <v>2443357</v>
      </c>
      <c r="D23" s="42">
        <v>1415056</v>
      </c>
      <c r="F23" s="34"/>
    </row>
    <row r="24" spans="1:6" ht="12" thickBot="1" x14ac:dyDescent="0.3">
      <c r="A24" s="32" t="s">
        <v>17</v>
      </c>
      <c r="B24" s="22"/>
      <c r="C24" s="157">
        <v>24182258</v>
      </c>
      <c r="D24" s="42">
        <v>33335995</v>
      </c>
      <c r="F24" s="34"/>
    </row>
    <row r="25" spans="1:6" ht="10.8" thickBot="1" x14ac:dyDescent="0.25">
      <c r="A25" s="17" t="s">
        <v>71</v>
      </c>
      <c r="B25" s="22"/>
      <c r="C25" s="43">
        <f>SUM(C20:C24)</f>
        <v>205626299</v>
      </c>
      <c r="D25" s="43">
        <f>SUM(D20:D24)</f>
        <v>254833406</v>
      </c>
    </row>
    <row r="26" spans="1:6" ht="10.8" thickBot="1" x14ac:dyDescent="0.25">
      <c r="A26" s="135"/>
      <c r="B26" s="21"/>
      <c r="C26" s="44"/>
      <c r="D26" s="45"/>
    </row>
    <row r="27" spans="1:6" ht="10.8" thickBot="1" x14ac:dyDescent="0.25">
      <c r="A27" s="17" t="s">
        <v>18</v>
      </c>
      <c r="B27" s="21"/>
      <c r="C27" s="46">
        <f>C25+C17</f>
        <v>662113596</v>
      </c>
      <c r="D27" s="46">
        <f>D25+D17</f>
        <v>717094884</v>
      </c>
    </row>
    <row r="28" spans="1:6" ht="10.8" thickTop="1" x14ac:dyDescent="0.2">
      <c r="A28" s="135"/>
      <c r="B28" s="22"/>
      <c r="C28" s="47"/>
      <c r="D28" s="47"/>
    </row>
    <row r="29" spans="1:6" x14ac:dyDescent="0.2">
      <c r="A29" s="17" t="s">
        <v>1</v>
      </c>
      <c r="B29" s="21"/>
      <c r="C29" s="29"/>
      <c r="D29" s="29"/>
    </row>
    <row r="30" spans="1:6" x14ac:dyDescent="0.2">
      <c r="A30" s="17" t="s">
        <v>19</v>
      </c>
      <c r="B30" s="22"/>
      <c r="C30" s="29"/>
      <c r="D30" s="29"/>
    </row>
    <row r="31" spans="1:6" x14ac:dyDescent="0.2">
      <c r="A31" s="34" t="s">
        <v>72</v>
      </c>
      <c r="B31" s="22"/>
      <c r="C31" s="4">
        <v>248672220</v>
      </c>
      <c r="D31" s="4">
        <v>248672220</v>
      </c>
      <c r="F31" s="34"/>
    </row>
    <row r="32" spans="1:6" x14ac:dyDescent="0.2">
      <c r="A32" s="32" t="s">
        <v>20</v>
      </c>
      <c r="B32" s="21"/>
      <c r="C32" s="4">
        <v>44</v>
      </c>
      <c r="D32" s="4">
        <v>44</v>
      </c>
      <c r="F32" s="34"/>
    </row>
    <row r="33" spans="1:6" x14ac:dyDescent="0.2">
      <c r="A33" s="32" t="s">
        <v>39</v>
      </c>
      <c r="B33" s="21"/>
      <c r="C33" s="4">
        <v>18822243</v>
      </c>
      <c r="D33" s="4">
        <v>18822243</v>
      </c>
      <c r="F33" s="34"/>
    </row>
    <row r="34" spans="1:6" x14ac:dyDescent="0.2">
      <c r="A34" s="32" t="s">
        <v>41</v>
      </c>
      <c r="B34" s="22"/>
      <c r="C34" s="4">
        <v>448963</v>
      </c>
      <c r="D34" s="4">
        <v>334872</v>
      </c>
    </row>
    <row r="35" spans="1:6" ht="10.8" thickBot="1" x14ac:dyDescent="0.25">
      <c r="A35" s="32" t="s">
        <v>73</v>
      </c>
      <c r="B35" s="22"/>
      <c r="C35" s="4">
        <v>-85037462</v>
      </c>
      <c r="D35" s="4">
        <v>-57063967</v>
      </c>
      <c r="F35" s="34"/>
    </row>
    <row r="36" spans="1:6" ht="10.8" thickBot="1" x14ac:dyDescent="0.25">
      <c r="A36" s="17" t="s">
        <v>74</v>
      </c>
      <c r="B36" s="22"/>
      <c r="C36" s="43">
        <f>SUM(C31:C35)</f>
        <v>182906008</v>
      </c>
      <c r="D36" s="43">
        <f>SUM(D31:D35)</f>
        <v>210765412</v>
      </c>
    </row>
    <row r="37" spans="1:6" x14ac:dyDescent="0.2">
      <c r="A37" s="17"/>
      <c r="B37" s="22"/>
      <c r="C37" s="61"/>
      <c r="D37" s="61"/>
    </row>
    <row r="38" spans="1:6" x14ac:dyDescent="0.2">
      <c r="A38" s="135" t="s">
        <v>30</v>
      </c>
      <c r="B38" s="22"/>
      <c r="C38" s="124">
        <v>18707154</v>
      </c>
      <c r="D38" s="124">
        <v>24042654</v>
      </c>
    </row>
    <row r="39" spans="1:6" x14ac:dyDescent="0.2">
      <c r="A39" s="135"/>
      <c r="B39" s="22"/>
      <c r="C39" s="124"/>
      <c r="D39" s="63"/>
    </row>
    <row r="40" spans="1:6" ht="10.8" thickBot="1" x14ac:dyDescent="0.25">
      <c r="A40" s="17" t="s">
        <v>10</v>
      </c>
      <c r="B40" s="22"/>
      <c r="C40" s="62">
        <f>SUM(C36:C38)</f>
        <v>201613162</v>
      </c>
      <c r="D40" s="62">
        <f>SUM(D36:D38)</f>
        <v>234808066</v>
      </c>
    </row>
    <row r="41" spans="1:6" x14ac:dyDescent="0.2">
      <c r="A41" s="38"/>
      <c r="B41" s="22"/>
      <c r="C41" s="48"/>
      <c r="D41" s="48"/>
    </row>
    <row r="42" spans="1:6" x14ac:dyDescent="0.2">
      <c r="A42" s="17" t="s">
        <v>11</v>
      </c>
      <c r="B42" s="21"/>
      <c r="C42" s="57"/>
      <c r="D42" s="58"/>
    </row>
    <row r="43" spans="1:6" x14ac:dyDescent="0.2">
      <c r="A43" s="17" t="s">
        <v>9</v>
      </c>
      <c r="B43" s="22"/>
      <c r="C43" s="29"/>
      <c r="D43" s="39"/>
    </row>
    <row r="44" spans="1:6" x14ac:dyDescent="0.2">
      <c r="A44" s="34" t="s">
        <v>6</v>
      </c>
      <c r="B44" s="22"/>
      <c r="C44" s="124">
        <v>143313558</v>
      </c>
      <c r="D44" s="124">
        <v>161980142</v>
      </c>
    </row>
    <row r="45" spans="1:6" x14ac:dyDescent="0.2">
      <c r="A45" s="34" t="s">
        <v>75</v>
      </c>
      <c r="B45" s="22"/>
      <c r="C45" s="124">
        <v>9542346</v>
      </c>
      <c r="D45" s="124">
        <v>6016509</v>
      </c>
      <c r="F45" s="34"/>
    </row>
    <row r="46" spans="1:6" x14ac:dyDescent="0.2">
      <c r="A46" s="32" t="s">
        <v>4</v>
      </c>
      <c r="B46" s="22"/>
      <c r="C46" s="124">
        <v>5364805</v>
      </c>
      <c r="D46" s="124">
        <v>2003796</v>
      </c>
    </row>
    <row r="47" spans="1:6" ht="10.8" thickBot="1" x14ac:dyDescent="0.25">
      <c r="A47" s="34" t="s">
        <v>46</v>
      </c>
      <c r="B47" s="22"/>
      <c r="C47" s="124">
        <v>22896466</v>
      </c>
      <c r="D47" s="124">
        <v>23982909</v>
      </c>
    </row>
    <row r="48" spans="1:6" ht="10.8" thickBot="1" x14ac:dyDescent="0.25">
      <c r="A48" s="17" t="s">
        <v>8</v>
      </c>
      <c r="B48" s="22"/>
      <c r="C48" s="43">
        <f>SUM(C44:C47)</f>
        <v>181117175</v>
      </c>
      <c r="D48" s="43">
        <f>SUM(D44:D47)</f>
        <v>193983356</v>
      </c>
    </row>
    <row r="49" spans="1:4" x14ac:dyDescent="0.2">
      <c r="A49" s="32"/>
      <c r="B49" s="22"/>
      <c r="C49" s="49"/>
      <c r="D49" s="50"/>
    </row>
    <row r="50" spans="1:4" x14ac:dyDescent="0.2">
      <c r="A50" s="17" t="s">
        <v>7</v>
      </c>
      <c r="B50" s="22"/>
      <c r="C50" s="29"/>
      <c r="D50" s="29"/>
    </row>
    <row r="51" spans="1:4" x14ac:dyDescent="0.2">
      <c r="A51" s="52" t="s">
        <v>6</v>
      </c>
      <c r="B51" s="22"/>
      <c r="C51" s="124">
        <v>125659978</v>
      </c>
      <c r="D51" s="124">
        <v>126731691</v>
      </c>
    </row>
    <row r="52" spans="1:4" x14ac:dyDescent="0.2">
      <c r="A52" s="34" t="s">
        <v>75</v>
      </c>
      <c r="B52" s="22"/>
      <c r="C52" s="124">
        <v>4293836</v>
      </c>
      <c r="D52" s="124">
        <v>3233709</v>
      </c>
    </row>
    <row r="53" spans="1:4" x14ac:dyDescent="0.2">
      <c r="A53" s="52" t="s">
        <v>76</v>
      </c>
      <c r="B53" s="21"/>
      <c r="C53" s="124">
        <v>12746250</v>
      </c>
      <c r="D53" s="124">
        <v>37305750</v>
      </c>
    </row>
    <row r="54" spans="1:4" x14ac:dyDescent="0.2">
      <c r="A54" s="52" t="s">
        <v>32</v>
      </c>
      <c r="B54" s="22"/>
      <c r="C54" s="124">
        <v>125349001</v>
      </c>
      <c r="D54" s="124">
        <v>109382283</v>
      </c>
    </row>
    <row r="55" spans="1:4" x14ac:dyDescent="0.2">
      <c r="A55" s="52" t="s">
        <v>77</v>
      </c>
      <c r="C55" s="124">
        <v>7969231</v>
      </c>
      <c r="D55" s="124">
        <v>6843919</v>
      </c>
    </row>
    <row r="56" spans="1:4" x14ac:dyDescent="0.2">
      <c r="A56" s="52" t="s">
        <v>5</v>
      </c>
      <c r="C56" s="124">
        <v>1249085</v>
      </c>
      <c r="D56" s="124">
        <v>1719138</v>
      </c>
    </row>
    <row r="57" spans="1:4" ht="10.8" thickBot="1" x14ac:dyDescent="0.25">
      <c r="A57" s="52" t="s">
        <v>4</v>
      </c>
      <c r="C57" s="124">
        <v>2115878</v>
      </c>
      <c r="D57" s="124">
        <v>3086972</v>
      </c>
    </row>
    <row r="58" spans="1:4" ht="10.8" thickBot="1" x14ac:dyDescent="0.25">
      <c r="A58" s="17" t="s">
        <v>3</v>
      </c>
      <c r="C58" s="43">
        <f>SUM(C51:C57)</f>
        <v>279383259</v>
      </c>
      <c r="D58" s="43">
        <f>SUM(D51:D57)</f>
        <v>288303462</v>
      </c>
    </row>
    <row r="59" spans="1:4" ht="10.8" thickBot="1" x14ac:dyDescent="0.25">
      <c r="A59" s="17"/>
      <c r="C59" s="43"/>
      <c r="D59" s="43"/>
    </row>
    <row r="60" spans="1:4" ht="10.8" thickBot="1" x14ac:dyDescent="0.25">
      <c r="A60" s="17" t="s">
        <v>2</v>
      </c>
      <c r="C60" s="43">
        <f>C58+C48</f>
        <v>460500434</v>
      </c>
      <c r="D60" s="43">
        <f>D58+D48</f>
        <v>482286818</v>
      </c>
    </row>
    <row r="61" spans="1:4" ht="10.8" thickBot="1" x14ac:dyDescent="0.25">
      <c r="A61" s="135"/>
      <c r="C61" s="44"/>
      <c r="D61" s="44" t="s">
        <v>0</v>
      </c>
    </row>
    <row r="62" spans="1:4" ht="10.8" thickBot="1" x14ac:dyDescent="0.25">
      <c r="A62" s="17" t="s">
        <v>78</v>
      </c>
      <c r="C62" s="46">
        <f>C60+C40</f>
        <v>662113596</v>
      </c>
      <c r="D62" s="46">
        <f>D60+D40</f>
        <v>717094884</v>
      </c>
    </row>
    <row r="63" spans="1:4" ht="10.8" thickTop="1" x14ac:dyDescent="0.2">
      <c r="A63" s="52"/>
      <c r="D63" s="51"/>
    </row>
    <row r="64" spans="1:4" x14ac:dyDescent="0.2">
      <c r="D64" s="51"/>
    </row>
    <row r="65" spans="4:4" x14ac:dyDescent="0.2">
      <c r="D65" s="51"/>
    </row>
    <row r="66" spans="4:4" x14ac:dyDescent="0.2">
      <c r="D66" s="51"/>
    </row>
    <row r="67" spans="4:4" x14ac:dyDescent="0.2">
      <c r="D67" s="51"/>
    </row>
    <row r="68" spans="4:4" x14ac:dyDescent="0.2">
      <c r="D68" s="51"/>
    </row>
    <row r="69" spans="4:4" x14ac:dyDescent="0.2">
      <c r="D69" s="51"/>
    </row>
    <row r="70" spans="4:4" x14ac:dyDescent="0.2">
      <c r="D70" s="51"/>
    </row>
    <row r="71" spans="4:4" x14ac:dyDescent="0.2">
      <c r="D71" s="51"/>
    </row>
    <row r="72" spans="4:4" x14ac:dyDescent="0.2">
      <c r="D72" s="51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3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defaultColWidth="8.6640625" defaultRowHeight="10.199999999999999" x14ac:dyDescent="0.2"/>
  <cols>
    <col min="1" max="1" width="43.21875" style="14" customWidth="1"/>
    <col min="2" max="2" width="2.44140625" style="52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1.5546875" style="1" customWidth="1"/>
    <col min="7" max="7" width="13.44140625" style="1" customWidth="1"/>
    <col min="8" max="8" width="19.6640625" style="1" customWidth="1"/>
    <col min="9" max="9" width="12.44140625" style="1" bestFit="1" customWidth="1"/>
    <col min="10" max="10" width="12.6640625" style="1" customWidth="1"/>
    <col min="11" max="16384" width="8.6640625" style="52"/>
  </cols>
  <sheetData>
    <row r="1" spans="1:10" x14ac:dyDescent="0.2">
      <c r="A1" s="93" t="s">
        <v>106</v>
      </c>
    </row>
    <row r="2" spans="1:10" x14ac:dyDescent="0.2">
      <c r="A2" s="95" t="s">
        <v>49</v>
      </c>
      <c r="B2" s="94"/>
    </row>
    <row r="3" spans="1:10" x14ac:dyDescent="0.2">
      <c r="A3" s="98"/>
      <c r="B3" s="94"/>
    </row>
    <row r="4" spans="1:10" x14ac:dyDescent="0.2">
      <c r="A4" s="98"/>
      <c r="B4" s="94"/>
      <c r="C4" s="103" t="s">
        <v>179</v>
      </c>
      <c r="D4" s="2"/>
    </row>
    <row r="5" spans="1:10" x14ac:dyDescent="0.2">
      <c r="A5" s="98"/>
      <c r="B5" s="94"/>
      <c r="C5" s="104" t="s">
        <v>180</v>
      </c>
      <c r="D5" s="31"/>
    </row>
    <row r="6" spans="1:10" x14ac:dyDescent="0.2">
      <c r="A6" s="98"/>
      <c r="B6" s="94"/>
    </row>
    <row r="7" spans="1:10" x14ac:dyDescent="0.2">
      <c r="A7" s="98"/>
      <c r="B7" s="94"/>
      <c r="C7" s="159"/>
      <c r="D7" s="159"/>
      <c r="E7" s="159"/>
      <c r="F7" s="159"/>
      <c r="G7" s="160"/>
      <c r="H7" s="64"/>
    </row>
    <row r="8" spans="1:10" ht="37.200000000000003" customHeight="1" x14ac:dyDescent="0.2">
      <c r="A8" s="53"/>
      <c r="B8" s="53"/>
      <c r="C8" s="125" t="s">
        <v>12</v>
      </c>
      <c r="D8" s="125" t="s">
        <v>20</v>
      </c>
      <c r="E8" s="125" t="s">
        <v>40</v>
      </c>
      <c r="F8" s="125" t="s">
        <v>41</v>
      </c>
      <c r="G8" s="125" t="s">
        <v>63</v>
      </c>
      <c r="H8" s="125" t="s">
        <v>61</v>
      </c>
      <c r="I8" s="125" t="s">
        <v>30</v>
      </c>
      <c r="J8" s="125" t="s">
        <v>10</v>
      </c>
    </row>
    <row r="9" spans="1:10" x14ac:dyDescent="0.2">
      <c r="C9" s="10"/>
      <c r="D9" s="11"/>
      <c r="E9" s="11"/>
      <c r="F9" s="12"/>
      <c r="G9" s="12"/>
      <c r="H9" s="10"/>
      <c r="I9" s="10"/>
      <c r="J9" s="10"/>
    </row>
    <row r="10" spans="1:10" x14ac:dyDescent="0.2">
      <c r="A10" s="35" t="s">
        <v>178</v>
      </c>
      <c r="B10" s="21"/>
      <c r="C10" s="9">
        <v>176945730</v>
      </c>
      <c r="D10" s="9">
        <v>38</v>
      </c>
      <c r="E10" s="9">
        <v>16452299</v>
      </c>
      <c r="F10" s="9">
        <v>403721</v>
      </c>
      <c r="G10" s="9">
        <v>-32782295</v>
      </c>
      <c r="H10" s="9">
        <f>SUM(C10:G10)</f>
        <v>161019493</v>
      </c>
      <c r="I10" s="9">
        <v>22579427</v>
      </c>
      <c r="J10" s="9">
        <f>H10+I10</f>
        <v>183598920</v>
      </c>
    </row>
    <row r="11" spans="1:10" x14ac:dyDescent="0.2">
      <c r="A11" s="34" t="s">
        <v>131</v>
      </c>
      <c r="B11" s="32"/>
      <c r="C11" s="6">
        <v>0</v>
      </c>
      <c r="D11" s="7">
        <v>0</v>
      </c>
      <c r="E11" s="7">
        <v>0</v>
      </c>
      <c r="F11" s="7">
        <v>0</v>
      </c>
      <c r="G11" s="7">
        <v>1520816</v>
      </c>
      <c r="H11" s="7">
        <f>G11</f>
        <v>1520816</v>
      </c>
      <c r="I11" s="7">
        <v>4355816</v>
      </c>
      <c r="J11" s="7">
        <v>5876632</v>
      </c>
    </row>
    <row r="12" spans="1:10" x14ac:dyDescent="0.2">
      <c r="A12" s="34" t="s">
        <v>31</v>
      </c>
      <c r="B12" s="32"/>
      <c r="C12" s="6">
        <v>0</v>
      </c>
      <c r="D12" s="7">
        <v>0</v>
      </c>
      <c r="E12" s="7">
        <v>2369944</v>
      </c>
      <c r="F12" s="7">
        <v>-68849</v>
      </c>
      <c r="G12" s="7">
        <v>0</v>
      </c>
      <c r="H12" s="7">
        <f>SUM(C12:G12)</f>
        <v>2301095</v>
      </c>
      <c r="I12" s="7">
        <v>-45900</v>
      </c>
      <c r="J12" s="7">
        <v>2255195</v>
      </c>
    </row>
    <row r="13" spans="1:10" ht="10.8" thickBot="1" x14ac:dyDescent="0.25">
      <c r="A13" s="35" t="s">
        <v>132</v>
      </c>
      <c r="B13" s="32"/>
      <c r="C13" s="143">
        <f>SUM(C11:C12)</f>
        <v>0</v>
      </c>
      <c r="D13" s="144">
        <f t="shared" ref="D13:J13" si="0">SUM(D11:D12)</f>
        <v>0</v>
      </c>
      <c r="E13" s="145">
        <f t="shared" si="0"/>
        <v>2369944</v>
      </c>
      <c r="F13" s="145">
        <f t="shared" si="0"/>
        <v>-68849</v>
      </c>
      <c r="G13" s="145">
        <f t="shared" si="0"/>
        <v>1520816</v>
      </c>
      <c r="H13" s="145">
        <f t="shared" si="0"/>
        <v>3821911</v>
      </c>
      <c r="I13" s="145">
        <f t="shared" si="0"/>
        <v>4309916</v>
      </c>
      <c r="J13" s="145">
        <f t="shared" si="0"/>
        <v>8131827</v>
      </c>
    </row>
    <row r="14" spans="1:10" x14ac:dyDescent="0.2">
      <c r="A14" s="16"/>
      <c r="B14" s="32"/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17" t="s">
        <v>133</v>
      </c>
      <c r="B15" s="21"/>
      <c r="C15" s="6"/>
      <c r="D15" s="7"/>
      <c r="E15" s="7"/>
      <c r="F15" s="6"/>
      <c r="G15" s="6"/>
      <c r="H15" s="6"/>
      <c r="I15" s="6"/>
      <c r="J15" s="6"/>
    </row>
    <row r="16" spans="1:10" x14ac:dyDescent="0.2">
      <c r="A16" s="34" t="s">
        <v>102</v>
      </c>
      <c r="B16" s="21"/>
      <c r="C16" s="6">
        <v>71726490</v>
      </c>
      <c r="D16" s="7">
        <v>6</v>
      </c>
      <c r="E16" s="7">
        <v>0</v>
      </c>
      <c r="F16" s="6">
        <v>0</v>
      </c>
      <c r="G16" s="6">
        <v>0</v>
      </c>
      <c r="H16" s="6">
        <f t="shared" ref="H16:H18" si="1">SUM(C16:G16)</f>
        <v>71726496</v>
      </c>
      <c r="I16" s="6">
        <v>0</v>
      </c>
      <c r="J16" s="6">
        <f t="shared" ref="J16:J18" si="2">H16+I16</f>
        <v>71726496</v>
      </c>
    </row>
    <row r="17" spans="1:12" x14ac:dyDescent="0.2">
      <c r="A17" s="34" t="s">
        <v>62</v>
      </c>
      <c r="B17" s="21"/>
      <c r="C17" s="6">
        <v>0</v>
      </c>
      <c r="D17" s="7">
        <v>0</v>
      </c>
      <c r="E17" s="7">
        <v>0</v>
      </c>
      <c r="F17" s="6">
        <v>0</v>
      </c>
      <c r="G17" s="6">
        <v>-203495</v>
      </c>
      <c r="H17" s="6">
        <f t="shared" si="1"/>
        <v>-203495</v>
      </c>
      <c r="I17" s="6">
        <v>0</v>
      </c>
      <c r="J17" s="6">
        <f t="shared" si="2"/>
        <v>-203495</v>
      </c>
    </row>
    <row r="18" spans="1:12" x14ac:dyDescent="0.2">
      <c r="A18" s="34" t="s">
        <v>79</v>
      </c>
      <c r="B18" s="21"/>
      <c r="C18" s="6">
        <v>0</v>
      </c>
      <c r="D18" s="7">
        <v>0</v>
      </c>
      <c r="E18" s="7">
        <v>0</v>
      </c>
      <c r="F18" s="6">
        <v>0</v>
      </c>
      <c r="G18" s="6">
        <v>0</v>
      </c>
      <c r="H18" s="6">
        <f t="shared" si="1"/>
        <v>0</v>
      </c>
      <c r="I18" s="6">
        <v>9105651</v>
      </c>
      <c r="J18" s="6">
        <f t="shared" si="2"/>
        <v>9105651</v>
      </c>
      <c r="L18" s="34"/>
    </row>
    <row r="19" spans="1:12" x14ac:dyDescent="0.2">
      <c r="A19" s="34" t="s">
        <v>174</v>
      </c>
      <c r="B19" s="21"/>
      <c r="C19" s="6"/>
      <c r="D19" s="7"/>
      <c r="E19" s="7"/>
      <c r="F19" s="6"/>
      <c r="G19" s="6"/>
      <c r="H19" s="6"/>
      <c r="I19" s="6"/>
      <c r="J19" s="6"/>
      <c r="L19" s="34"/>
    </row>
    <row r="20" spans="1:12" ht="10.8" thickBot="1" x14ac:dyDescent="0.25">
      <c r="A20" s="17" t="s">
        <v>175</v>
      </c>
      <c r="B20" s="21"/>
      <c r="C20" s="145">
        <f>C10+C13+SUM(C16:C18)</f>
        <v>248672220</v>
      </c>
      <c r="D20" s="145">
        <f t="shared" ref="D20:J20" si="3">D10+D13+SUM(D16:D18)</f>
        <v>44</v>
      </c>
      <c r="E20" s="145">
        <f t="shared" si="3"/>
        <v>18822243</v>
      </c>
      <c r="F20" s="145">
        <f t="shared" si="3"/>
        <v>334872</v>
      </c>
      <c r="G20" s="145">
        <f t="shared" si="3"/>
        <v>-31464974</v>
      </c>
      <c r="H20" s="145">
        <f t="shared" si="3"/>
        <v>236364405</v>
      </c>
      <c r="I20" s="145">
        <f t="shared" si="3"/>
        <v>35994994</v>
      </c>
      <c r="J20" s="145">
        <f t="shared" si="3"/>
        <v>272359399</v>
      </c>
    </row>
    <row r="21" spans="1:12" x14ac:dyDescent="0.2">
      <c r="C21" s="146"/>
      <c r="D21" s="146"/>
      <c r="E21" s="146"/>
      <c r="F21" s="146"/>
      <c r="G21" s="146"/>
      <c r="H21" s="146"/>
      <c r="I21" s="146"/>
      <c r="J21" s="146"/>
    </row>
    <row r="22" spans="1:12" ht="10.8" thickBot="1" x14ac:dyDescent="0.25">
      <c r="A22" s="35" t="s">
        <v>177</v>
      </c>
      <c r="B22" s="21"/>
      <c r="C22" s="145">
        <v>248672220</v>
      </c>
      <c r="D22" s="145">
        <v>44</v>
      </c>
      <c r="E22" s="145">
        <v>18822243</v>
      </c>
      <c r="F22" s="145">
        <v>334872</v>
      </c>
      <c r="G22" s="145">
        <v>-57063967</v>
      </c>
      <c r="H22" s="145">
        <f>SUM(C22:G22)</f>
        <v>210765412</v>
      </c>
      <c r="I22" s="145">
        <v>24042654</v>
      </c>
      <c r="J22" s="145">
        <f>H22+I22</f>
        <v>234808066</v>
      </c>
    </row>
    <row r="23" spans="1:12" x14ac:dyDescent="0.2">
      <c r="A23" s="34" t="s">
        <v>131</v>
      </c>
      <c r="B23" s="32"/>
      <c r="C23" s="6">
        <v>0</v>
      </c>
      <c r="D23" s="7">
        <v>0</v>
      </c>
      <c r="E23" s="7">
        <v>0</v>
      </c>
      <c r="F23" s="6">
        <v>0</v>
      </c>
      <c r="G23" s="6">
        <v>-3006155</v>
      </c>
      <c r="H23" s="6">
        <f t="shared" ref="H23:H24" si="4">SUM(C23:G23)</f>
        <v>-3006155</v>
      </c>
      <c r="I23" s="6">
        <v>-3113148</v>
      </c>
      <c r="J23" s="6">
        <f t="shared" ref="J23:J24" si="5">H23+I23</f>
        <v>-6119303</v>
      </c>
    </row>
    <row r="24" spans="1:12" x14ac:dyDescent="0.2">
      <c r="A24" s="34" t="s">
        <v>31</v>
      </c>
      <c r="B24" s="32"/>
      <c r="C24" s="6">
        <v>0</v>
      </c>
      <c r="D24" s="7">
        <v>0</v>
      </c>
      <c r="E24" s="7">
        <v>0</v>
      </c>
      <c r="F24" s="6">
        <v>156301</v>
      </c>
      <c r="G24" s="6">
        <v>0</v>
      </c>
      <c r="H24" s="6">
        <f t="shared" si="4"/>
        <v>156301</v>
      </c>
      <c r="I24" s="6">
        <v>104200</v>
      </c>
      <c r="J24" s="6">
        <f t="shared" si="5"/>
        <v>260501</v>
      </c>
    </row>
    <row r="25" spans="1:12" x14ac:dyDescent="0.2">
      <c r="A25" s="35" t="s">
        <v>132</v>
      </c>
      <c r="B25" s="32"/>
      <c r="C25" s="8">
        <f>SUM(C23:C24)</f>
        <v>0</v>
      </c>
      <c r="D25" s="55">
        <f t="shared" ref="D25:J25" si="6">SUM(D23:D24)</f>
        <v>0</v>
      </c>
      <c r="E25" s="54">
        <f t="shared" si="6"/>
        <v>0</v>
      </c>
      <c r="F25" s="54">
        <f t="shared" si="6"/>
        <v>156301</v>
      </c>
      <c r="G25" s="54">
        <f t="shared" si="6"/>
        <v>-3006155</v>
      </c>
      <c r="H25" s="54">
        <f t="shared" si="6"/>
        <v>-2849854</v>
      </c>
      <c r="I25" s="54">
        <f t="shared" si="6"/>
        <v>-3008948</v>
      </c>
      <c r="J25" s="54">
        <f t="shared" si="6"/>
        <v>-5858802</v>
      </c>
    </row>
    <row r="26" spans="1:12" s="60" customFormat="1" x14ac:dyDescent="0.2">
      <c r="A26" s="16"/>
      <c r="B26" s="32"/>
      <c r="C26" s="5"/>
      <c r="D26" s="5"/>
      <c r="E26" s="5"/>
      <c r="F26" s="5"/>
      <c r="G26" s="5"/>
      <c r="H26" s="5"/>
      <c r="I26" s="5"/>
      <c r="J26" s="5"/>
    </row>
    <row r="27" spans="1:12" s="60" customFormat="1" x14ac:dyDescent="0.2">
      <c r="A27" s="16" t="s">
        <v>133</v>
      </c>
      <c r="B27" s="21"/>
      <c r="C27" s="6"/>
      <c r="D27" s="6"/>
      <c r="E27" s="6"/>
      <c r="F27" s="6"/>
      <c r="G27" s="6"/>
      <c r="H27" s="6"/>
      <c r="I27" s="6"/>
      <c r="J27" s="6"/>
    </row>
    <row r="28" spans="1:12" x14ac:dyDescent="0.2">
      <c r="A28" s="34" t="s">
        <v>102</v>
      </c>
      <c r="B28" s="21"/>
      <c r="C28" s="6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-1788449</v>
      </c>
      <c r="J28" s="6">
        <f>I28</f>
        <v>-1788449</v>
      </c>
    </row>
    <row r="29" spans="1:12" x14ac:dyDescent="0.2">
      <c r="A29" s="34" t="s">
        <v>62</v>
      </c>
      <c r="B29" s="21"/>
      <c r="C29" s="6">
        <v>0</v>
      </c>
      <c r="D29" s="7">
        <v>0</v>
      </c>
      <c r="E29" s="7">
        <v>0</v>
      </c>
      <c r="F29" s="6">
        <v>0</v>
      </c>
      <c r="G29" s="6">
        <v>-11189</v>
      </c>
      <c r="H29" s="6">
        <f>G29</f>
        <v>-11189</v>
      </c>
      <c r="I29" s="6">
        <v>0</v>
      </c>
      <c r="J29" s="6">
        <f>H29</f>
        <v>-11189</v>
      </c>
    </row>
    <row r="30" spans="1:12" x14ac:dyDescent="0.2">
      <c r="A30" s="34" t="s">
        <v>174</v>
      </c>
      <c r="B30" s="21"/>
      <c r="C30" s="6">
        <v>0</v>
      </c>
      <c r="D30" s="7">
        <v>0</v>
      </c>
      <c r="E30" s="7">
        <v>0</v>
      </c>
      <c r="F30" s="6">
        <v>0</v>
      </c>
      <c r="G30" s="6">
        <v>0</v>
      </c>
      <c r="H30" s="6">
        <v>0</v>
      </c>
      <c r="I30" s="6">
        <v>30</v>
      </c>
      <c r="J30" s="6">
        <f>I30</f>
        <v>30</v>
      </c>
    </row>
    <row r="31" spans="1:12" ht="10.8" thickBot="1" x14ac:dyDescent="0.25">
      <c r="A31" s="17" t="s">
        <v>176</v>
      </c>
      <c r="B31" s="21"/>
      <c r="C31" s="145">
        <f>SUM(C22,C25,C28:C30)</f>
        <v>248672220</v>
      </c>
      <c r="D31" s="145">
        <f t="shared" ref="D31:J31" si="7">SUM(D22,D25,D28:D30)</f>
        <v>44</v>
      </c>
      <c r="E31" s="145">
        <f t="shared" si="7"/>
        <v>18822243</v>
      </c>
      <c r="F31" s="145">
        <f t="shared" si="7"/>
        <v>491173</v>
      </c>
      <c r="G31" s="145">
        <f t="shared" si="7"/>
        <v>-60081311</v>
      </c>
      <c r="H31" s="145">
        <f t="shared" si="7"/>
        <v>207904369</v>
      </c>
      <c r="I31" s="145">
        <f t="shared" si="7"/>
        <v>19245287</v>
      </c>
      <c r="J31" s="145">
        <f t="shared" si="7"/>
        <v>227149656</v>
      </c>
    </row>
    <row r="35" spans="3:10" x14ac:dyDescent="0.2">
      <c r="C35" s="94"/>
      <c r="D35" s="94"/>
      <c r="E35" s="94"/>
      <c r="F35" s="94"/>
      <c r="G35" s="94"/>
      <c r="H35" s="94"/>
      <c r="I35" s="94"/>
      <c r="J35" s="94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E59"/>
  <sheetViews>
    <sheetView showGridLines="0" zoomScaleNormal="100" workbookViewId="0">
      <pane xSplit="1" ySplit="8" topLeftCell="B9" activePane="bottomRight" state="frozen"/>
      <selection activeCell="C16" sqref="C16"/>
      <selection pane="topRight" activeCell="C16" sqref="C16"/>
      <selection pane="bottomLeft" activeCell="C16" sqref="C16"/>
      <selection pane="bottomRight" activeCell="A14" sqref="A14"/>
    </sheetView>
  </sheetViews>
  <sheetFormatPr defaultColWidth="8.6640625" defaultRowHeight="10.199999999999999" x14ac:dyDescent="0.2"/>
  <cols>
    <col min="1" max="1" width="57.109375" style="14" customWidth="1"/>
    <col min="2" max="2" width="4.33203125" style="52" bestFit="1" customWidth="1"/>
    <col min="3" max="3" width="18.77734375" style="99" customWidth="1"/>
    <col min="4" max="4" width="19.5546875" style="99" customWidth="1"/>
    <col min="5" max="16384" width="8.6640625" style="52"/>
  </cols>
  <sheetData>
    <row r="1" spans="1:5" x14ac:dyDescent="0.2">
      <c r="A1" s="93" t="s">
        <v>106</v>
      </c>
    </row>
    <row r="2" spans="1:5" x14ac:dyDescent="0.2">
      <c r="A2" s="102" t="s">
        <v>49</v>
      </c>
      <c r="B2" s="94"/>
      <c r="E2" s="94"/>
    </row>
    <row r="3" spans="1:5" x14ac:dyDescent="0.2">
      <c r="A3" s="98"/>
      <c r="B3" s="94"/>
      <c r="E3" s="94"/>
    </row>
    <row r="4" spans="1:5" x14ac:dyDescent="0.2">
      <c r="A4" s="98"/>
      <c r="B4" s="96" t="s">
        <v>181</v>
      </c>
      <c r="E4" s="94"/>
    </row>
    <row r="5" spans="1:5" x14ac:dyDescent="0.2">
      <c r="A5" s="98"/>
      <c r="B5" s="104" t="s">
        <v>180</v>
      </c>
      <c r="E5" s="94"/>
    </row>
    <row r="6" spans="1:5" x14ac:dyDescent="0.2">
      <c r="A6" s="98"/>
      <c r="B6" s="100"/>
      <c r="E6" s="94"/>
    </row>
    <row r="7" spans="1:5" x14ac:dyDescent="0.2">
      <c r="A7" s="98"/>
      <c r="B7" s="94"/>
      <c r="C7" s="158"/>
      <c r="D7" s="158"/>
      <c r="E7" s="94"/>
    </row>
    <row r="8" spans="1:5" ht="10.8" thickBot="1" x14ac:dyDescent="0.25">
      <c r="A8" s="20"/>
      <c r="B8" s="16"/>
      <c r="C8" s="141">
        <v>2025</v>
      </c>
      <c r="D8" s="141">
        <v>2024</v>
      </c>
    </row>
    <row r="9" spans="1:5" x14ac:dyDescent="0.2">
      <c r="A9" s="20"/>
      <c r="B9" s="16"/>
      <c r="C9" s="110"/>
      <c r="D9" s="110"/>
    </row>
    <row r="10" spans="1:5" ht="7.5" customHeight="1" x14ac:dyDescent="0.2">
      <c r="A10" s="53"/>
      <c r="B10" s="16"/>
      <c r="C10" s="126"/>
      <c r="D10" s="126"/>
    </row>
    <row r="11" spans="1:5" ht="10.8" thickBot="1" x14ac:dyDescent="0.25">
      <c r="A11" s="82" t="s">
        <v>84</v>
      </c>
      <c r="B11" s="13"/>
      <c r="C11" s="72">
        <v>-30946755</v>
      </c>
      <c r="D11" s="72">
        <v>7488228</v>
      </c>
      <c r="E11" s="33"/>
    </row>
    <row r="12" spans="1:5" ht="10.8" thickTop="1" x14ac:dyDescent="0.2">
      <c r="A12" s="83" t="s">
        <v>80</v>
      </c>
      <c r="B12" s="73"/>
      <c r="C12" s="1"/>
      <c r="D12" s="127"/>
    </row>
    <row r="13" spans="1:5" x14ac:dyDescent="0.2">
      <c r="A13" s="53" t="s">
        <v>85</v>
      </c>
      <c r="C13" s="136">
        <v>32458428</v>
      </c>
      <c r="D13" s="76">
        <v>30613323</v>
      </c>
    </row>
    <row r="14" spans="1:5" x14ac:dyDescent="0.2">
      <c r="A14" s="135" t="s">
        <v>169</v>
      </c>
      <c r="C14" s="136">
        <v>10612259</v>
      </c>
      <c r="D14" s="76">
        <v>0</v>
      </c>
    </row>
    <row r="15" spans="1:5" x14ac:dyDescent="0.2">
      <c r="A15" s="53" t="s">
        <v>96</v>
      </c>
      <c r="C15" s="136">
        <v>-1131301</v>
      </c>
      <c r="D15" s="76">
        <v>-1151995</v>
      </c>
    </row>
    <row r="16" spans="1:5" x14ac:dyDescent="0.2">
      <c r="A16" s="53" t="s">
        <v>86</v>
      </c>
      <c r="C16" s="136">
        <v>773334</v>
      </c>
      <c r="D16" s="76">
        <v>-156301</v>
      </c>
    </row>
    <row r="17" spans="1:4" ht="20.399999999999999" x14ac:dyDescent="0.2">
      <c r="A17" s="53" t="s">
        <v>134</v>
      </c>
      <c r="C17" s="136">
        <v>-594363</v>
      </c>
      <c r="D17" s="76">
        <v>-1407992</v>
      </c>
    </row>
    <row r="18" spans="1:4" x14ac:dyDescent="0.2">
      <c r="A18" s="53" t="s">
        <v>87</v>
      </c>
      <c r="C18" s="136">
        <v>-158153</v>
      </c>
      <c r="D18" s="76">
        <v>-300959</v>
      </c>
    </row>
    <row r="19" spans="1:4" x14ac:dyDescent="0.2">
      <c r="A19" s="53" t="s">
        <v>88</v>
      </c>
      <c r="C19" s="136">
        <v>20269558</v>
      </c>
      <c r="D19" s="76">
        <v>21889391</v>
      </c>
    </row>
    <row r="20" spans="1:4" x14ac:dyDescent="0.2">
      <c r="A20" s="53" t="s">
        <v>89</v>
      </c>
      <c r="C20" s="136">
        <v>5285771</v>
      </c>
      <c r="D20" s="76">
        <v>-97408</v>
      </c>
    </row>
    <row r="21" spans="1:4" x14ac:dyDescent="0.2">
      <c r="A21" s="53" t="s">
        <v>90</v>
      </c>
      <c r="C21" s="136">
        <v>-249586</v>
      </c>
      <c r="D21" s="76">
        <v>-530255</v>
      </c>
    </row>
    <row r="22" spans="1:4" x14ac:dyDescent="0.2">
      <c r="A22" s="53"/>
      <c r="C22" s="6"/>
      <c r="D22" s="7"/>
    </row>
    <row r="23" spans="1:4" ht="20.399999999999999" x14ac:dyDescent="0.2">
      <c r="A23" s="83" t="s">
        <v>81</v>
      </c>
      <c r="B23" s="73"/>
      <c r="C23" s="128"/>
      <c r="D23" s="127"/>
    </row>
    <row r="24" spans="1:4" x14ac:dyDescent="0.2">
      <c r="A24" s="53" t="s">
        <v>103</v>
      </c>
      <c r="C24" s="136">
        <v>28109977</v>
      </c>
      <c r="D24" s="76">
        <v>-20831425</v>
      </c>
    </row>
    <row r="25" spans="1:4" x14ac:dyDescent="0.2">
      <c r="A25" s="84" t="s">
        <v>154</v>
      </c>
      <c r="C25" s="136">
        <v>15571336</v>
      </c>
      <c r="D25" s="76">
        <v>-14482868</v>
      </c>
    </row>
    <row r="26" spans="1:4" x14ac:dyDescent="0.2">
      <c r="A26" s="52" t="s">
        <v>135</v>
      </c>
      <c r="C26" s="136">
        <v>19191270</v>
      </c>
      <c r="D26" s="76">
        <v>32086894</v>
      </c>
    </row>
    <row r="27" spans="1:4" ht="10.8" thickBot="1" x14ac:dyDescent="0.25">
      <c r="A27" s="52" t="s">
        <v>136</v>
      </c>
      <c r="C27" s="78">
        <v>-2204578</v>
      </c>
      <c r="D27" s="79">
        <v>-687985</v>
      </c>
    </row>
    <row r="28" spans="1:4" ht="10.8" thickBot="1" x14ac:dyDescent="0.25">
      <c r="A28" s="82" t="s">
        <v>91</v>
      </c>
      <c r="B28" s="13"/>
      <c r="C28" s="121">
        <f>SUM(C11,C13:C21,C24:C27)</f>
        <v>96987197</v>
      </c>
      <c r="D28" s="121">
        <f>SUM(D11,D13:D21,D24:D27)</f>
        <v>52430648</v>
      </c>
    </row>
    <row r="29" spans="1:4" ht="10.8" thickTop="1" x14ac:dyDescent="0.2">
      <c r="A29" s="82"/>
      <c r="B29" s="13"/>
      <c r="C29" s="92"/>
      <c r="D29" s="129"/>
    </row>
    <row r="30" spans="1:4" ht="10.8" thickBot="1" x14ac:dyDescent="0.25">
      <c r="A30" s="53" t="s">
        <v>21</v>
      </c>
      <c r="B30" s="32"/>
      <c r="C30" s="78">
        <v>-2195193</v>
      </c>
      <c r="D30" s="79">
        <v>-1473526</v>
      </c>
    </row>
    <row r="31" spans="1:4" x14ac:dyDescent="0.2">
      <c r="A31" s="53"/>
      <c r="B31" s="32"/>
      <c r="C31" s="130"/>
      <c r="D31" s="131"/>
    </row>
    <row r="32" spans="1:4" ht="10.8" thickBot="1" x14ac:dyDescent="0.25">
      <c r="A32" s="82" t="s">
        <v>137</v>
      </c>
      <c r="B32" s="13"/>
      <c r="C32" s="121">
        <f>C28+C30</f>
        <v>94792004</v>
      </c>
      <c r="D32" s="121">
        <f>D28+D30</f>
        <v>50957122</v>
      </c>
    </row>
    <row r="33" spans="1:4" ht="10.8" thickTop="1" x14ac:dyDescent="0.2">
      <c r="C33" s="1"/>
      <c r="D33" s="7"/>
    </row>
    <row r="34" spans="1:4" x14ac:dyDescent="0.2">
      <c r="A34" s="83" t="s">
        <v>82</v>
      </c>
      <c r="B34" s="73"/>
      <c r="C34" s="1"/>
      <c r="D34" s="132"/>
    </row>
    <row r="35" spans="1:4" x14ac:dyDescent="0.2">
      <c r="A35" s="135" t="s">
        <v>138</v>
      </c>
      <c r="B35" s="32"/>
      <c r="C35" s="136">
        <v>-25405500</v>
      </c>
      <c r="D35" s="76">
        <v>-40757387</v>
      </c>
    </row>
    <row r="36" spans="1:4" x14ac:dyDescent="0.2">
      <c r="A36" s="135" t="s">
        <v>139</v>
      </c>
      <c r="B36" s="32"/>
      <c r="C36" s="136">
        <v>-22687159</v>
      </c>
      <c r="D36" s="76">
        <v>-23218673</v>
      </c>
    </row>
    <row r="37" spans="1:4" x14ac:dyDescent="0.2">
      <c r="A37" s="135" t="s">
        <v>140</v>
      </c>
      <c r="B37" s="32"/>
      <c r="C37" s="136">
        <v>-1261275</v>
      </c>
      <c r="D37" s="76">
        <v>-62061</v>
      </c>
    </row>
    <row r="38" spans="1:4" x14ac:dyDescent="0.2">
      <c r="A38" s="135" t="s">
        <v>182</v>
      </c>
      <c r="B38" s="32"/>
      <c r="C38" s="136">
        <v>-1529550</v>
      </c>
      <c r="D38" s="76">
        <v>0</v>
      </c>
    </row>
    <row r="39" spans="1:4" x14ac:dyDescent="0.2">
      <c r="A39" s="53" t="s">
        <v>92</v>
      </c>
      <c r="B39" s="32"/>
      <c r="C39" s="136">
        <v>56351</v>
      </c>
      <c r="D39" s="76">
        <v>1053670</v>
      </c>
    </row>
    <row r="40" spans="1:4" x14ac:dyDescent="0.2">
      <c r="A40" s="135" t="s">
        <v>141</v>
      </c>
      <c r="B40" s="32"/>
      <c r="C40" s="136">
        <v>158153</v>
      </c>
      <c r="D40" s="76">
        <v>300959</v>
      </c>
    </row>
    <row r="41" spans="1:4" ht="10.8" thickBot="1" x14ac:dyDescent="0.25">
      <c r="A41" s="53" t="s">
        <v>93</v>
      </c>
      <c r="B41" s="32"/>
      <c r="C41" s="78">
        <v>3350051</v>
      </c>
      <c r="D41" s="79">
        <v>1194699</v>
      </c>
    </row>
    <row r="42" spans="1:4" ht="10.8" thickBot="1" x14ac:dyDescent="0.25">
      <c r="A42" s="82" t="s">
        <v>47</v>
      </c>
      <c r="B42" s="13"/>
      <c r="C42" s="121">
        <f>SUM(C35:C41)</f>
        <v>-47318929</v>
      </c>
      <c r="D42" s="121">
        <f>SUM(D35:D41)</f>
        <v>-61488793</v>
      </c>
    </row>
    <row r="43" spans="1:4" ht="10.8" thickTop="1" x14ac:dyDescent="0.2">
      <c r="C43" s="1"/>
      <c r="D43" s="7"/>
    </row>
    <row r="44" spans="1:4" x14ac:dyDescent="0.2">
      <c r="A44" s="83" t="s">
        <v>83</v>
      </c>
      <c r="B44" s="73"/>
      <c r="C44" s="1"/>
      <c r="D44" s="132"/>
    </row>
    <row r="45" spans="1:4" x14ac:dyDescent="0.2">
      <c r="A45" s="53" t="s">
        <v>97</v>
      </c>
      <c r="B45" s="32"/>
      <c r="C45" s="136">
        <v>61977096</v>
      </c>
      <c r="D45" s="76">
        <v>130574790</v>
      </c>
    </row>
    <row r="46" spans="1:4" x14ac:dyDescent="0.2">
      <c r="A46" s="53" t="s">
        <v>98</v>
      </c>
      <c r="B46" s="32"/>
      <c r="C46" s="136">
        <v>-89445405</v>
      </c>
      <c r="D46" s="76">
        <v>-115284673</v>
      </c>
    </row>
    <row r="47" spans="1:4" x14ac:dyDescent="0.2">
      <c r="A47" s="53" t="s">
        <v>94</v>
      </c>
      <c r="B47" s="32"/>
      <c r="C47" s="136">
        <v>-18939139</v>
      </c>
      <c r="D47" s="76">
        <v>-20437577</v>
      </c>
    </row>
    <row r="48" spans="1:4" x14ac:dyDescent="0.2">
      <c r="A48" s="135" t="s">
        <v>155</v>
      </c>
      <c r="B48" s="32"/>
      <c r="C48" s="136">
        <v>-1409113</v>
      </c>
      <c r="D48" s="76">
        <v>0</v>
      </c>
    </row>
    <row r="49" spans="1:4" x14ac:dyDescent="0.2">
      <c r="A49" s="135" t="s">
        <v>142</v>
      </c>
      <c r="B49" s="32"/>
      <c r="C49" s="136">
        <v>-8989219</v>
      </c>
      <c r="D49" s="76">
        <v>-4482077</v>
      </c>
    </row>
    <row r="50" spans="1:4" x14ac:dyDescent="0.2">
      <c r="A50" s="52" t="s">
        <v>104</v>
      </c>
      <c r="B50" s="32"/>
      <c r="C50" s="136">
        <v>0</v>
      </c>
      <c r="D50" s="76">
        <v>15313720</v>
      </c>
    </row>
    <row r="51" spans="1:4" x14ac:dyDescent="0.2">
      <c r="A51" s="53" t="s">
        <v>95</v>
      </c>
      <c r="B51" s="32"/>
      <c r="C51" s="147">
        <v>-11183</v>
      </c>
      <c r="D51" s="148">
        <v>-203495</v>
      </c>
    </row>
    <row r="52" spans="1:4" ht="10.8" thickBot="1" x14ac:dyDescent="0.25">
      <c r="A52" s="82" t="s">
        <v>48</v>
      </c>
      <c r="B52" s="13"/>
      <c r="C52" s="121">
        <f>SUM(C45:C51)</f>
        <v>-56816963</v>
      </c>
      <c r="D52" s="121">
        <f>SUM(D45:D51)</f>
        <v>5480688</v>
      </c>
    </row>
    <row r="53" spans="1:4" ht="10.8" thickTop="1" x14ac:dyDescent="0.2">
      <c r="C53" s="1"/>
      <c r="D53" s="7"/>
    </row>
    <row r="54" spans="1:4" ht="10.8" thickBot="1" x14ac:dyDescent="0.25">
      <c r="A54" s="140" t="s">
        <v>143</v>
      </c>
      <c r="B54" s="13"/>
      <c r="C54" s="121">
        <f>C52+C42+C32</f>
        <v>-9343888</v>
      </c>
      <c r="D54" s="121">
        <f>D52+D42+D32</f>
        <v>-5050983</v>
      </c>
    </row>
    <row r="55" spans="1:4" ht="10.8" thickTop="1" x14ac:dyDescent="0.2">
      <c r="A55" s="53"/>
      <c r="B55" s="32"/>
      <c r="C55" s="6"/>
      <c r="D55" s="7"/>
    </row>
    <row r="56" spans="1:4" x14ac:dyDescent="0.2">
      <c r="A56" s="53" t="s">
        <v>152</v>
      </c>
      <c r="B56" s="32"/>
      <c r="C56" s="136">
        <v>33335995</v>
      </c>
      <c r="D56" s="76">
        <v>38501727</v>
      </c>
    </row>
    <row r="57" spans="1:4" ht="10.8" thickBot="1" x14ac:dyDescent="0.25">
      <c r="A57" s="53" t="s">
        <v>22</v>
      </c>
      <c r="B57" s="32"/>
      <c r="C57" s="78">
        <v>190151</v>
      </c>
      <c r="D57" s="79">
        <v>-114749</v>
      </c>
    </row>
    <row r="58" spans="1:4" ht="10.8" thickBot="1" x14ac:dyDescent="0.25">
      <c r="A58" s="82" t="s">
        <v>144</v>
      </c>
      <c r="B58" s="13"/>
      <c r="C58" s="121">
        <f>SUM(C54:C57)</f>
        <v>24182258</v>
      </c>
      <c r="D58" s="121">
        <f>SUM(D54:D57)</f>
        <v>33335995</v>
      </c>
    </row>
    <row r="59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36B-DBE0-420C-B15B-B4EAF24CD8C7}">
  <sheetPr>
    <tabColor rgb="FF92D050"/>
    <pageSetUpPr fitToPage="1"/>
  </sheetPr>
  <dimension ref="A1:N90"/>
  <sheetViews>
    <sheetView showGridLines="0" topLeftCell="A51" zoomScaleNormal="100" workbookViewId="0">
      <selection activeCell="B88" sqref="B88"/>
    </sheetView>
  </sheetViews>
  <sheetFormatPr defaultColWidth="8.6640625" defaultRowHeight="10.199999999999999" x14ac:dyDescent="0.2"/>
  <cols>
    <col min="1" max="1" width="46.33203125" style="52" customWidth="1"/>
    <col min="2" max="2" width="22" style="52" customWidth="1"/>
    <col min="3" max="3" width="17.33203125" style="3" customWidth="1"/>
    <col min="4" max="4" width="20.33203125" style="3" customWidth="1"/>
    <col min="5" max="5" width="17.33203125" style="3" customWidth="1"/>
    <col min="6" max="11" width="16.33203125" style="52" customWidth="1"/>
    <col min="12" max="16384" width="8.6640625" style="52"/>
  </cols>
  <sheetData>
    <row r="1" spans="1:14" x14ac:dyDescent="0.2">
      <c r="A1" s="93" t="s">
        <v>106</v>
      </c>
      <c r="B1" s="167"/>
      <c r="C1" s="168"/>
      <c r="D1" s="167"/>
      <c r="E1" s="169"/>
      <c r="F1" s="167"/>
      <c r="G1" s="169"/>
      <c r="H1" s="167"/>
      <c r="I1" s="167"/>
      <c r="J1" s="139"/>
      <c r="K1" s="169"/>
      <c r="L1" s="166"/>
      <c r="M1" s="56"/>
      <c r="N1" s="56"/>
    </row>
    <row r="2" spans="1:14" x14ac:dyDescent="0.2">
      <c r="A2" s="95" t="s">
        <v>99</v>
      </c>
      <c r="B2" s="167"/>
      <c r="C2" s="168"/>
      <c r="D2" s="167"/>
      <c r="E2" s="169"/>
      <c r="F2" s="167"/>
      <c r="G2" s="169"/>
      <c r="H2" s="167"/>
      <c r="I2" s="167"/>
      <c r="J2" s="139"/>
      <c r="K2" s="169"/>
      <c r="L2" s="166"/>
      <c r="M2" s="56"/>
      <c r="N2" s="56"/>
    </row>
    <row r="3" spans="1:14" x14ac:dyDescent="0.2">
      <c r="A3" s="94"/>
      <c r="B3" s="94"/>
      <c r="C3" s="1"/>
      <c r="D3" s="1"/>
      <c r="E3" s="1"/>
    </row>
    <row r="4" spans="1:14" x14ac:dyDescent="0.2">
      <c r="A4" s="94"/>
      <c r="B4" s="96" t="s">
        <v>108</v>
      </c>
      <c r="C4" s="1"/>
      <c r="D4" s="1"/>
      <c r="E4" s="1"/>
    </row>
    <row r="5" spans="1:14" ht="10.8" thickBot="1" x14ac:dyDescent="0.25">
      <c r="A5" s="94"/>
      <c r="B5" s="97"/>
      <c r="C5" s="1"/>
      <c r="D5" s="1"/>
      <c r="E5" s="1"/>
    </row>
    <row r="6" spans="1:14" ht="19.8" customHeight="1" thickTop="1" x14ac:dyDescent="0.2">
      <c r="A6" s="164">
        <v>2025</v>
      </c>
      <c r="B6" s="161" t="s">
        <v>50</v>
      </c>
      <c r="C6" s="161" t="s">
        <v>51</v>
      </c>
      <c r="D6" s="161" t="s">
        <v>52</v>
      </c>
      <c r="E6" s="161" t="s">
        <v>53</v>
      </c>
      <c r="F6" s="161" t="s">
        <v>112</v>
      </c>
      <c r="G6" s="161" t="s">
        <v>113</v>
      </c>
    </row>
    <row r="7" spans="1:14" ht="10.8" thickBot="1" x14ac:dyDescent="0.25">
      <c r="A7" s="165"/>
      <c r="B7" s="162"/>
      <c r="C7" s="162"/>
      <c r="D7" s="162"/>
      <c r="E7" s="162"/>
      <c r="F7" s="162"/>
      <c r="G7" s="162"/>
    </row>
    <row r="8" spans="1:14" ht="10.8" thickTop="1" x14ac:dyDescent="0.2">
      <c r="A8" s="13" t="s">
        <v>54</v>
      </c>
      <c r="B8" s="74"/>
      <c r="C8" s="74"/>
      <c r="D8" s="74"/>
      <c r="E8" s="74"/>
      <c r="F8" s="88"/>
      <c r="G8" s="74"/>
    </row>
    <row r="9" spans="1:14" x14ac:dyDescent="0.2">
      <c r="A9" s="32" t="s">
        <v>55</v>
      </c>
      <c r="B9" s="136">
        <v>150585672</v>
      </c>
      <c r="C9" s="136">
        <v>105418050</v>
      </c>
      <c r="D9" s="136">
        <v>93549821</v>
      </c>
      <c r="E9" s="136">
        <v>64486986</v>
      </c>
      <c r="F9" s="76">
        <v>215462250</v>
      </c>
      <c r="G9" s="89">
        <f>SUM(B9:F9)</f>
        <v>629502779</v>
      </c>
    </row>
    <row r="10" spans="1:14" x14ac:dyDescent="0.2">
      <c r="A10" s="32" t="s">
        <v>23</v>
      </c>
      <c r="B10" s="136">
        <v>660369</v>
      </c>
      <c r="C10" s="136">
        <v>72881</v>
      </c>
      <c r="D10" s="136">
        <v>483260</v>
      </c>
      <c r="E10" s="136">
        <v>83410</v>
      </c>
      <c r="F10" s="76">
        <v>117172</v>
      </c>
      <c r="G10" s="89">
        <f t="shared" ref="G10:G27" si="0">SUM(B10:F10)</f>
        <v>1417092</v>
      </c>
    </row>
    <row r="11" spans="1:14" x14ac:dyDescent="0.2">
      <c r="A11" s="32"/>
      <c r="B11" s="136"/>
      <c r="C11" s="136"/>
      <c r="D11" s="136"/>
      <c r="E11" s="136"/>
      <c r="F11" s="76"/>
      <c r="G11" s="89"/>
    </row>
    <row r="12" spans="1:14" x14ac:dyDescent="0.2">
      <c r="A12" s="32" t="s">
        <v>109</v>
      </c>
      <c r="B12" s="136">
        <v>-10801223</v>
      </c>
      <c r="C12" s="136">
        <v>2223385</v>
      </c>
      <c r="D12" s="136">
        <v>-426933</v>
      </c>
      <c r="E12" s="136">
        <v>-866574</v>
      </c>
      <c r="F12" s="76">
        <v>913866</v>
      </c>
      <c r="G12" s="89">
        <f t="shared" si="0"/>
        <v>-8957479</v>
      </c>
    </row>
    <row r="13" spans="1:14" x14ac:dyDescent="0.2">
      <c r="A13" s="53" t="s">
        <v>24</v>
      </c>
      <c r="B13" s="136">
        <v>-79186529</v>
      </c>
      <c r="C13" s="136">
        <v>-63368890</v>
      </c>
      <c r="D13" s="136">
        <v>-48817869</v>
      </c>
      <c r="E13" s="136">
        <v>-42955074</v>
      </c>
      <c r="F13" s="76">
        <v>-175364623</v>
      </c>
      <c r="G13" s="89">
        <f t="shared" si="0"/>
        <v>-409692985</v>
      </c>
    </row>
    <row r="14" spans="1:14" x14ac:dyDescent="0.2">
      <c r="A14" s="32" t="s">
        <v>56</v>
      </c>
      <c r="B14" s="136">
        <v>-9911208</v>
      </c>
      <c r="C14" s="136">
        <v>-4532324</v>
      </c>
      <c r="D14" s="136">
        <v>-9539495</v>
      </c>
      <c r="E14" s="136">
        <v>-2682170</v>
      </c>
      <c r="F14" s="76">
        <v>-5592072</v>
      </c>
      <c r="G14" s="89">
        <f t="shared" si="0"/>
        <v>-32257269</v>
      </c>
    </row>
    <row r="15" spans="1:14" x14ac:dyDescent="0.2">
      <c r="A15" s="32" t="s">
        <v>25</v>
      </c>
      <c r="B15" s="136">
        <v>-33221555</v>
      </c>
      <c r="C15" s="136">
        <v>-18104587</v>
      </c>
      <c r="D15" s="136">
        <v>-23502299</v>
      </c>
      <c r="E15" s="136">
        <v>-9469449</v>
      </c>
      <c r="F15" s="76">
        <v>-16228287</v>
      </c>
      <c r="G15" s="89">
        <f t="shared" si="0"/>
        <v>-100526177</v>
      </c>
    </row>
    <row r="16" spans="1:14" x14ac:dyDescent="0.2">
      <c r="A16" s="32" t="s">
        <v>26</v>
      </c>
      <c r="B16" s="136">
        <v>-762930</v>
      </c>
      <c r="C16" s="136">
        <v>-2990438</v>
      </c>
      <c r="D16" s="136">
        <v>-790257</v>
      </c>
      <c r="E16" s="136">
        <v>-133462</v>
      </c>
      <c r="F16" s="76">
        <v>-266593</v>
      </c>
      <c r="G16" s="89">
        <f t="shared" si="0"/>
        <v>-4943680</v>
      </c>
    </row>
    <row r="17" spans="1:7" x14ac:dyDescent="0.2">
      <c r="A17" s="32" t="s">
        <v>169</v>
      </c>
      <c r="B17" s="136">
        <v>-2330000</v>
      </c>
      <c r="C17" s="136">
        <v>0</v>
      </c>
      <c r="D17" s="136">
        <v>0</v>
      </c>
      <c r="E17" s="136">
        <v>-8282259</v>
      </c>
      <c r="F17" s="76">
        <v>0</v>
      </c>
      <c r="G17" s="89">
        <f t="shared" si="0"/>
        <v>-10612259</v>
      </c>
    </row>
    <row r="18" spans="1:7" ht="10.8" thickBot="1" x14ac:dyDescent="0.25">
      <c r="A18" s="32" t="s">
        <v>110</v>
      </c>
      <c r="B18" s="78">
        <v>-20246499</v>
      </c>
      <c r="C18" s="78">
        <v>-8386339</v>
      </c>
      <c r="D18" s="78">
        <v>-11137154</v>
      </c>
      <c r="E18" s="78">
        <v>-6821939</v>
      </c>
      <c r="F18" s="79">
        <v>-8616307</v>
      </c>
      <c r="G18" s="133">
        <f t="shared" si="0"/>
        <v>-55208238</v>
      </c>
    </row>
    <row r="19" spans="1:7" ht="10.8" thickBot="1" x14ac:dyDescent="0.25">
      <c r="A19" s="13" t="s">
        <v>57</v>
      </c>
      <c r="B19" s="72">
        <f>SUM(B20:B23)</f>
        <v>371425</v>
      </c>
      <c r="C19" s="72">
        <f>SUM(C20:C23)</f>
        <v>-444285</v>
      </c>
      <c r="D19" s="72">
        <f>SUM(D20:D23)</f>
        <v>80436</v>
      </c>
      <c r="E19" s="72">
        <f>SUM(E20:E23)</f>
        <v>-63792</v>
      </c>
      <c r="F19" s="72">
        <f>SUM(F20:F23)</f>
        <v>110060</v>
      </c>
      <c r="G19" s="72">
        <f t="shared" si="0"/>
        <v>53844</v>
      </c>
    </row>
    <row r="20" spans="1:7" ht="10.8" thickTop="1" x14ac:dyDescent="0.2">
      <c r="A20" s="86" t="s">
        <v>145</v>
      </c>
      <c r="B20" s="136">
        <v>185174</v>
      </c>
      <c r="C20" s="136">
        <v>0</v>
      </c>
      <c r="D20" s="136">
        <v>-15050</v>
      </c>
      <c r="E20" s="136">
        <v>4151</v>
      </c>
      <c r="F20" s="76">
        <v>63283</v>
      </c>
      <c r="G20" s="77">
        <f t="shared" si="0"/>
        <v>237558</v>
      </c>
    </row>
    <row r="21" spans="1:7" x14ac:dyDescent="0.2">
      <c r="A21" s="86" t="s">
        <v>156</v>
      </c>
      <c r="B21" s="136">
        <v>-146520</v>
      </c>
      <c r="C21" s="136">
        <v>-433677</v>
      </c>
      <c r="D21" s="136">
        <v>-195726</v>
      </c>
      <c r="E21" s="136">
        <v>-28420</v>
      </c>
      <c r="F21" s="76">
        <v>0</v>
      </c>
      <c r="G21" s="156">
        <f t="shared" si="0"/>
        <v>-804343</v>
      </c>
    </row>
    <row r="22" spans="1:7" s="153" customFormat="1" x14ac:dyDescent="0.2">
      <c r="A22" s="86" t="s">
        <v>157</v>
      </c>
      <c r="B22" s="154">
        <v>297887</v>
      </c>
      <c r="C22" s="154">
        <v>-62613</v>
      </c>
      <c r="D22" s="154">
        <v>271673</v>
      </c>
      <c r="E22" s="154">
        <v>-55803</v>
      </c>
      <c r="F22" s="155">
        <v>46777</v>
      </c>
      <c r="G22" s="156">
        <f t="shared" si="0"/>
        <v>497921</v>
      </c>
    </row>
    <row r="23" spans="1:7" ht="10.8" thickBot="1" x14ac:dyDescent="0.25">
      <c r="A23" s="86" t="s">
        <v>58</v>
      </c>
      <c r="B23" s="136">
        <v>34884</v>
      </c>
      <c r="C23" s="136">
        <v>52005</v>
      </c>
      <c r="D23" s="136">
        <v>19539</v>
      </c>
      <c r="E23" s="136">
        <v>16280</v>
      </c>
      <c r="F23" s="76">
        <v>0</v>
      </c>
      <c r="G23" s="77">
        <f t="shared" si="0"/>
        <v>122708</v>
      </c>
    </row>
    <row r="24" spans="1:7" ht="12" thickBot="1" x14ac:dyDescent="0.25">
      <c r="A24" s="13" t="s">
        <v>114</v>
      </c>
      <c r="B24" s="134">
        <f>SUM(B9:B13,B15:B16,B21:B23,B18)</f>
        <v>7213556</v>
      </c>
      <c r="C24" s="134">
        <f t="shared" ref="C24:G24" si="1">SUM(C9:C13,C15:C16,C21:C23,C18)</f>
        <v>14419777</v>
      </c>
      <c r="D24" s="134">
        <f t="shared" si="1"/>
        <v>9454055</v>
      </c>
      <c r="E24" s="134">
        <f t="shared" si="1"/>
        <v>4255955</v>
      </c>
      <c r="F24" s="134">
        <f t="shared" si="1"/>
        <v>16064255</v>
      </c>
      <c r="G24" s="134">
        <f t="shared" si="1"/>
        <v>51407598</v>
      </c>
    </row>
    <row r="25" spans="1:7" ht="10.8" thickTop="1" x14ac:dyDescent="0.2">
      <c r="A25" s="32" t="s">
        <v>27</v>
      </c>
      <c r="B25" s="136">
        <v>12167</v>
      </c>
      <c r="C25" s="136">
        <v>47496</v>
      </c>
      <c r="D25" s="136">
        <v>12701</v>
      </c>
      <c r="E25" s="136">
        <v>74718</v>
      </c>
      <c r="F25" s="76">
        <v>0</v>
      </c>
      <c r="G25" s="89">
        <f t="shared" si="0"/>
        <v>147082</v>
      </c>
    </row>
    <row r="26" spans="1:7" ht="10.8" thickBot="1" x14ac:dyDescent="0.25">
      <c r="A26" s="32" t="s">
        <v>28</v>
      </c>
      <c r="B26" s="136">
        <v>-7155581</v>
      </c>
      <c r="C26" s="78">
        <v>-5167579</v>
      </c>
      <c r="D26" s="78">
        <v>-5880052</v>
      </c>
      <c r="E26" s="78">
        <v>-3690355</v>
      </c>
      <c r="F26" s="79">
        <v>-7363554</v>
      </c>
      <c r="G26" s="133">
        <f t="shared" si="0"/>
        <v>-29257121</v>
      </c>
    </row>
    <row r="27" spans="1:7" ht="10.8" thickBot="1" x14ac:dyDescent="0.25">
      <c r="A27" s="137" t="s">
        <v>146</v>
      </c>
      <c r="B27" s="134">
        <v>-11985892</v>
      </c>
      <c r="C27" s="72">
        <v>4767370</v>
      </c>
      <c r="D27" s="72">
        <v>-5967841</v>
      </c>
      <c r="E27" s="72">
        <v>-10319960</v>
      </c>
      <c r="F27" s="85">
        <v>3171912</v>
      </c>
      <c r="G27" s="72">
        <f t="shared" si="0"/>
        <v>-20334411</v>
      </c>
    </row>
    <row r="28" spans="1:7" ht="11.4" thickTop="1" thickBot="1" x14ac:dyDescent="0.25">
      <c r="A28" s="13"/>
      <c r="B28" s="72"/>
      <c r="C28" s="72"/>
      <c r="D28" s="72"/>
      <c r="E28" s="72"/>
      <c r="F28" s="85"/>
      <c r="G28" s="72"/>
    </row>
    <row r="29" spans="1:7" ht="11.4" thickTop="1" thickBot="1" x14ac:dyDescent="0.25">
      <c r="A29" s="137" t="s">
        <v>184</v>
      </c>
      <c r="B29" s="151">
        <v>157991649</v>
      </c>
      <c r="C29" s="151">
        <v>128055712</v>
      </c>
      <c r="D29" s="151">
        <v>157410132</v>
      </c>
      <c r="E29" s="151">
        <v>62107960</v>
      </c>
      <c r="F29" s="152">
        <v>154555442</v>
      </c>
      <c r="G29" s="72">
        <f t="shared" ref="G29:G30" si="2">SUM(B29:F29)</f>
        <v>660120895</v>
      </c>
    </row>
    <row r="30" spans="1:7" ht="11.4" thickTop="1" thickBot="1" x14ac:dyDescent="0.25">
      <c r="A30" s="137" t="s">
        <v>183</v>
      </c>
      <c r="B30" s="151">
        <v>88781334</v>
      </c>
      <c r="C30" s="151">
        <v>78705466</v>
      </c>
      <c r="D30" s="151">
        <v>88075309</v>
      </c>
      <c r="E30" s="151">
        <v>42886903</v>
      </c>
      <c r="F30" s="151">
        <v>96937663</v>
      </c>
      <c r="G30" s="72">
        <f t="shared" si="2"/>
        <v>395386675</v>
      </c>
    </row>
    <row r="31" spans="1:7" ht="10.8" thickTop="1" x14ac:dyDescent="0.2">
      <c r="A31" s="13"/>
      <c r="B31" s="80"/>
      <c r="C31" s="80"/>
      <c r="D31" s="80"/>
      <c r="E31" s="80"/>
      <c r="F31" s="88"/>
      <c r="G31" s="89"/>
    </row>
    <row r="32" spans="1:7" x14ac:dyDescent="0.2">
      <c r="A32" s="13" t="s">
        <v>111</v>
      </c>
      <c r="B32" s="75"/>
      <c r="C32" s="75"/>
      <c r="D32" s="75"/>
      <c r="E32" s="75"/>
      <c r="F32" s="75"/>
      <c r="G32" s="75"/>
    </row>
    <row r="33" spans="1:9" ht="10.8" thickBot="1" x14ac:dyDescent="0.25">
      <c r="A33" s="32" t="s">
        <v>60</v>
      </c>
      <c r="B33" s="78">
        <v>8158763</v>
      </c>
      <c r="C33" s="78">
        <v>609839</v>
      </c>
      <c r="D33" s="78">
        <v>2020742</v>
      </c>
      <c r="E33" s="78">
        <v>914982</v>
      </c>
      <c r="F33" s="79">
        <v>22893304</v>
      </c>
      <c r="G33" s="78">
        <f>SUM(B33:F33)</f>
        <v>34597630</v>
      </c>
    </row>
    <row r="34" spans="1:9" x14ac:dyDescent="0.2">
      <c r="B34" s="74"/>
      <c r="D34" s="122"/>
      <c r="E34" s="122"/>
      <c r="F34" s="122"/>
      <c r="G34" s="122"/>
      <c r="I34" s="122"/>
    </row>
    <row r="35" spans="1:9" ht="10.8" thickBot="1" x14ac:dyDescent="0.25">
      <c r="B35" s="74"/>
      <c r="D35" s="122"/>
      <c r="E35" s="122"/>
      <c r="F35" s="122"/>
      <c r="G35" s="122"/>
      <c r="I35" s="122"/>
    </row>
    <row r="36" spans="1:9" ht="19.8" customHeight="1" thickTop="1" x14ac:dyDescent="0.2">
      <c r="A36" s="164">
        <v>2024</v>
      </c>
      <c r="B36" s="161" t="s">
        <v>50</v>
      </c>
      <c r="C36" s="161" t="s">
        <v>51</v>
      </c>
      <c r="D36" s="161" t="s">
        <v>52</v>
      </c>
      <c r="E36" s="161" t="s">
        <v>53</v>
      </c>
      <c r="F36" s="161" t="s">
        <v>112</v>
      </c>
      <c r="G36" s="161" t="s">
        <v>113</v>
      </c>
      <c r="I36" s="122"/>
    </row>
    <row r="37" spans="1:9" ht="10.8" thickBot="1" x14ac:dyDescent="0.25">
      <c r="A37" s="165"/>
      <c r="B37" s="162"/>
      <c r="C37" s="162"/>
      <c r="D37" s="162"/>
      <c r="E37" s="162"/>
      <c r="F37" s="162"/>
      <c r="G37" s="162"/>
      <c r="I37" s="122"/>
    </row>
    <row r="38" spans="1:9" ht="10.8" thickTop="1" x14ac:dyDescent="0.2">
      <c r="A38" s="13" t="s">
        <v>54</v>
      </c>
      <c r="B38" s="74"/>
      <c r="C38" s="74"/>
      <c r="D38" s="74"/>
      <c r="E38" s="74"/>
      <c r="F38" s="88"/>
      <c r="G38" s="74"/>
      <c r="I38" s="122"/>
    </row>
    <row r="39" spans="1:9" x14ac:dyDescent="0.2">
      <c r="A39" s="32" t="s">
        <v>55</v>
      </c>
      <c r="B39" s="136">
        <v>164602011</v>
      </c>
      <c r="C39" s="136">
        <v>101969987</v>
      </c>
      <c r="D39" s="136">
        <v>98608996</v>
      </c>
      <c r="E39" s="136">
        <v>66475618</v>
      </c>
      <c r="F39" s="76">
        <v>167525607</v>
      </c>
      <c r="G39" s="89">
        <f>SUM(B39:F39)</f>
        <v>599182219</v>
      </c>
      <c r="I39" s="122"/>
    </row>
    <row r="40" spans="1:9" x14ac:dyDescent="0.2">
      <c r="A40" s="32" t="s">
        <v>23</v>
      </c>
      <c r="B40" s="136">
        <v>741794</v>
      </c>
      <c r="C40" s="136">
        <v>136484</v>
      </c>
      <c r="D40" s="136">
        <v>678725</v>
      </c>
      <c r="E40" s="136">
        <v>94027</v>
      </c>
      <c r="F40" s="76">
        <v>124985</v>
      </c>
      <c r="G40" s="89">
        <f t="shared" ref="G40:G63" si="3">SUM(B40:F40)</f>
        <v>1776015</v>
      </c>
      <c r="I40" s="122"/>
    </row>
    <row r="41" spans="1:9" x14ac:dyDescent="0.2">
      <c r="A41" s="32"/>
      <c r="B41" s="136"/>
      <c r="C41" s="136"/>
      <c r="D41" s="136"/>
      <c r="E41" s="136"/>
      <c r="F41" s="76"/>
      <c r="G41" s="89"/>
      <c r="I41" s="122"/>
    </row>
    <row r="42" spans="1:9" x14ac:dyDescent="0.2">
      <c r="A42" s="32" t="s">
        <v>115</v>
      </c>
      <c r="B42" s="136">
        <v>8264954</v>
      </c>
      <c r="C42" s="136">
        <v>509274</v>
      </c>
      <c r="D42" s="136">
        <v>382407</v>
      </c>
      <c r="E42" s="136">
        <v>2187736</v>
      </c>
      <c r="F42" s="76">
        <v>3606613</v>
      </c>
      <c r="G42" s="89">
        <f t="shared" si="3"/>
        <v>14950984</v>
      </c>
      <c r="I42" s="122"/>
    </row>
    <row r="43" spans="1:9" x14ac:dyDescent="0.2">
      <c r="A43" s="53" t="s">
        <v>24</v>
      </c>
      <c r="B43" s="136">
        <v>-98649408</v>
      </c>
      <c r="C43" s="136">
        <v>-61440094</v>
      </c>
      <c r="D43" s="136">
        <v>-49865453</v>
      </c>
      <c r="E43" s="136">
        <v>-47749764</v>
      </c>
      <c r="F43" s="76">
        <v>-138831623</v>
      </c>
      <c r="G43" s="89">
        <f t="shared" si="3"/>
        <v>-396536342</v>
      </c>
      <c r="I43" s="122"/>
    </row>
    <row r="44" spans="1:9" x14ac:dyDescent="0.2">
      <c r="A44" s="32" t="s">
        <v>56</v>
      </c>
      <c r="B44" s="136">
        <v>-10240753</v>
      </c>
      <c r="C44" s="136">
        <v>-4027730</v>
      </c>
      <c r="D44" s="136">
        <v>-8721157</v>
      </c>
      <c r="E44" s="136">
        <v>-2783449</v>
      </c>
      <c r="F44" s="76">
        <v>-4671627</v>
      </c>
      <c r="G44" s="89">
        <f t="shared" si="3"/>
        <v>-30444716</v>
      </c>
      <c r="I44" s="122"/>
    </row>
    <row r="45" spans="1:9" x14ac:dyDescent="0.2">
      <c r="A45" s="32" t="s">
        <v>25</v>
      </c>
      <c r="B45" s="136">
        <v>-34181248</v>
      </c>
      <c r="C45" s="136">
        <v>-16127641</v>
      </c>
      <c r="D45" s="136">
        <v>-21156254</v>
      </c>
      <c r="E45" s="136">
        <v>-7756229</v>
      </c>
      <c r="F45" s="76">
        <v>-13100821</v>
      </c>
      <c r="G45" s="89">
        <f t="shared" si="3"/>
        <v>-92322193</v>
      </c>
      <c r="I45" s="122"/>
    </row>
    <row r="46" spans="1:9" x14ac:dyDescent="0.2">
      <c r="A46" s="32" t="s">
        <v>26</v>
      </c>
      <c r="B46" s="136">
        <v>-1461195</v>
      </c>
      <c r="C46" s="136">
        <v>-5811019</v>
      </c>
      <c r="D46" s="136">
        <v>-936730</v>
      </c>
      <c r="E46" s="136">
        <v>-285608</v>
      </c>
      <c r="F46" s="76">
        <v>-493695</v>
      </c>
      <c r="G46" s="89">
        <f t="shared" si="3"/>
        <v>-8988247</v>
      </c>
      <c r="I46" s="122"/>
    </row>
    <row r="47" spans="1:9" ht="10.8" thickBot="1" x14ac:dyDescent="0.25">
      <c r="A47" s="32" t="s">
        <v>116</v>
      </c>
      <c r="B47" s="78">
        <v>-18982478</v>
      </c>
      <c r="C47" s="78">
        <v>-7374126</v>
      </c>
      <c r="D47" s="78">
        <v>-10444609</v>
      </c>
      <c r="E47" s="78">
        <v>-5877261</v>
      </c>
      <c r="F47" s="79">
        <v>-7578343</v>
      </c>
      <c r="G47" s="133">
        <f t="shared" si="3"/>
        <v>-50256817</v>
      </c>
      <c r="I47" s="122"/>
    </row>
    <row r="48" spans="1:9" ht="10.8" thickBot="1" x14ac:dyDescent="0.25">
      <c r="A48" s="13" t="s">
        <v>57</v>
      </c>
      <c r="B48" s="72">
        <f t="shared" ref="B48:G48" si="4">SUM(B49:B53)</f>
        <v>-89305</v>
      </c>
      <c r="C48" s="72">
        <f t="shared" si="4"/>
        <v>133052</v>
      </c>
      <c r="D48" s="72">
        <f t="shared" si="4"/>
        <v>3270801</v>
      </c>
      <c r="E48" s="72">
        <f t="shared" si="4"/>
        <v>382065</v>
      </c>
      <c r="F48" s="72">
        <f t="shared" si="4"/>
        <v>42083</v>
      </c>
      <c r="G48" s="72">
        <f>SUM(G49:G53)</f>
        <v>3738696</v>
      </c>
      <c r="I48" s="122"/>
    </row>
    <row r="49" spans="1:9" ht="10.8" thickTop="1" x14ac:dyDescent="0.2">
      <c r="A49" s="86" t="s">
        <v>187</v>
      </c>
      <c r="B49" s="87">
        <v>0</v>
      </c>
      <c r="C49" s="87">
        <v>0</v>
      </c>
      <c r="D49" s="87">
        <v>-46427</v>
      </c>
      <c r="E49" s="87">
        <v>0</v>
      </c>
      <c r="F49" s="81">
        <v>0</v>
      </c>
      <c r="G49" s="77">
        <f t="shared" si="3"/>
        <v>-46427</v>
      </c>
      <c r="I49" s="122"/>
    </row>
    <row r="50" spans="1:9" x14ac:dyDescent="0.2">
      <c r="A50" s="86" t="s">
        <v>145</v>
      </c>
      <c r="B50" s="87">
        <v>10106</v>
      </c>
      <c r="C50" s="87">
        <v>28848</v>
      </c>
      <c r="D50" s="87">
        <v>104962</v>
      </c>
      <c r="E50" s="87">
        <v>376589</v>
      </c>
      <c r="F50" s="81">
        <v>9748</v>
      </c>
      <c r="G50" s="77">
        <f t="shared" si="3"/>
        <v>530253</v>
      </c>
      <c r="I50" s="122"/>
    </row>
    <row r="51" spans="1:9" x14ac:dyDescent="0.2">
      <c r="A51" s="86" t="s">
        <v>156</v>
      </c>
      <c r="B51" s="87">
        <v>-150790</v>
      </c>
      <c r="C51" s="87">
        <v>51655</v>
      </c>
      <c r="D51" s="87">
        <v>6123</v>
      </c>
      <c r="E51" s="87">
        <v>5476</v>
      </c>
      <c r="F51" s="81">
        <v>32335</v>
      </c>
      <c r="G51" s="77">
        <f t="shared" si="3"/>
        <v>-55201</v>
      </c>
      <c r="I51" s="122"/>
    </row>
    <row r="52" spans="1:9" x14ac:dyDescent="0.2">
      <c r="A52" s="86" t="s">
        <v>157</v>
      </c>
      <c r="B52" s="87">
        <v>4913</v>
      </c>
      <c r="C52" s="87">
        <v>0</v>
      </c>
      <c r="D52" s="87">
        <v>3127324</v>
      </c>
      <c r="E52" s="87">
        <v>0</v>
      </c>
      <c r="F52" s="81">
        <v>0</v>
      </c>
      <c r="G52" s="77">
        <f t="shared" si="3"/>
        <v>3132237</v>
      </c>
      <c r="I52" s="122"/>
    </row>
    <row r="53" spans="1:9" ht="10.8" thickBot="1" x14ac:dyDescent="0.25">
      <c r="A53" s="86" t="s">
        <v>58</v>
      </c>
      <c r="B53" s="87">
        <v>46466</v>
      </c>
      <c r="C53" s="87">
        <v>52549</v>
      </c>
      <c r="D53" s="87">
        <v>78819</v>
      </c>
      <c r="E53" s="87">
        <v>0</v>
      </c>
      <c r="F53" s="81">
        <v>0</v>
      </c>
      <c r="G53" s="77">
        <f t="shared" si="3"/>
        <v>177834</v>
      </c>
      <c r="I53" s="122"/>
    </row>
    <row r="54" spans="1:9" ht="12" thickBot="1" x14ac:dyDescent="0.25">
      <c r="A54" s="13" t="s">
        <v>114</v>
      </c>
      <c r="B54" s="134">
        <f>SUM(B39:B40,B42:B43,B45:B47,B51:B53)</f>
        <v>20235019</v>
      </c>
      <c r="C54" s="134">
        <f>SUM(C39:C40,C42:C43,C45:C47,C51:C53)</f>
        <v>11967069</v>
      </c>
      <c r="D54" s="134">
        <f>SUM(D39:D40,D42:D43,D45:D47,D51:D53)</f>
        <v>20479348</v>
      </c>
      <c r="E54" s="134">
        <f>SUM(E39:E40,E42:E43,E45:E47,E51:E53)</f>
        <v>7093995</v>
      </c>
      <c r="F54" s="134">
        <f>SUM(F39:F40,F42:F43,F45:F47,F51:F53)</f>
        <v>11285058</v>
      </c>
      <c r="G54" s="134">
        <f t="shared" si="3"/>
        <v>71060489</v>
      </c>
      <c r="I54" s="122"/>
    </row>
    <row r="55" spans="1:9" ht="10.8" thickTop="1" x14ac:dyDescent="0.2">
      <c r="A55" s="32" t="s">
        <v>27</v>
      </c>
      <c r="B55" s="136">
        <v>698</v>
      </c>
      <c r="C55" s="136">
        <v>20405</v>
      </c>
      <c r="D55" s="136">
        <v>15454</v>
      </c>
      <c r="E55" s="136">
        <v>207658</v>
      </c>
      <c r="F55" s="76">
        <v>7</v>
      </c>
      <c r="G55" s="89">
        <f t="shared" si="3"/>
        <v>244222</v>
      </c>
      <c r="I55" s="122"/>
    </row>
    <row r="56" spans="1:9" ht="10.8" thickBot="1" x14ac:dyDescent="0.25">
      <c r="A56" s="32" t="s">
        <v>28</v>
      </c>
      <c r="B56" s="136">
        <v>-5075372</v>
      </c>
      <c r="C56" s="78">
        <v>-4620307</v>
      </c>
      <c r="D56" s="78">
        <v>-5715344</v>
      </c>
      <c r="E56" s="78">
        <v>-3624994</v>
      </c>
      <c r="F56" s="79">
        <v>-5277493</v>
      </c>
      <c r="G56" s="133">
        <f t="shared" si="3"/>
        <v>-24313510</v>
      </c>
      <c r="I56" s="122"/>
    </row>
    <row r="57" spans="1:9" ht="10.8" thickBot="1" x14ac:dyDescent="0.25">
      <c r="A57" s="13" t="s">
        <v>59</v>
      </c>
      <c r="B57" s="134">
        <v>4929698</v>
      </c>
      <c r="C57" s="72">
        <v>3368285</v>
      </c>
      <c r="D57" s="72">
        <v>6116836</v>
      </c>
      <c r="E57" s="72">
        <v>1269799</v>
      </c>
      <c r="F57" s="85">
        <v>1345693</v>
      </c>
      <c r="G57" s="72">
        <f t="shared" si="3"/>
        <v>17030311</v>
      </c>
      <c r="I57" s="122"/>
    </row>
    <row r="58" spans="1:9" ht="11.4" thickTop="1" thickBot="1" x14ac:dyDescent="0.25">
      <c r="A58" s="13"/>
      <c r="B58" s="72"/>
      <c r="C58" s="72"/>
      <c r="D58" s="72"/>
      <c r="E58" s="72"/>
      <c r="F58" s="85"/>
      <c r="G58" s="72"/>
      <c r="I58" s="122"/>
    </row>
    <row r="59" spans="1:9" ht="11.4" thickTop="1" thickBot="1" x14ac:dyDescent="0.25">
      <c r="A59" s="137" t="s">
        <v>185</v>
      </c>
      <c r="B59" s="72">
        <v>175412242</v>
      </c>
      <c r="C59" s="72">
        <v>132539870</v>
      </c>
      <c r="D59" s="72">
        <v>179724374</v>
      </c>
      <c r="E59" s="72">
        <v>82255045</v>
      </c>
      <c r="F59" s="85">
        <v>145384276</v>
      </c>
      <c r="G59" s="72">
        <f t="shared" si="3"/>
        <v>715315807</v>
      </c>
      <c r="I59" s="122"/>
    </row>
    <row r="60" spans="1:9" ht="11.4" thickTop="1" thickBot="1" x14ac:dyDescent="0.25">
      <c r="A60" s="137" t="s">
        <v>186</v>
      </c>
      <c r="B60" s="72">
        <v>90516035</v>
      </c>
      <c r="C60" s="72">
        <v>85513794</v>
      </c>
      <c r="D60" s="72">
        <v>98543099</v>
      </c>
      <c r="E60" s="72">
        <v>53377481</v>
      </c>
      <c r="F60" s="85">
        <v>90061942</v>
      </c>
      <c r="G60" s="72">
        <f t="shared" si="3"/>
        <v>418012351</v>
      </c>
      <c r="I60" s="122"/>
    </row>
    <row r="61" spans="1:9" ht="10.8" thickTop="1" x14ac:dyDescent="0.2">
      <c r="A61" s="13"/>
      <c r="B61" s="80"/>
      <c r="C61" s="80"/>
      <c r="D61" s="80"/>
      <c r="E61" s="80"/>
      <c r="F61" s="80"/>
      <c r="G61" s="80"/>
      <c r="I61" s="122"/>
    </row>
    <row r="62" spans="1:9" x14ac:dyDescent="0.2">
      <c r="A62" s="13" t="s">
        <v>111</v>
      </c>
      <c r="B62" s="75"/>
      <c r="C62" s="75"/>
      <c r="D62" s="75"/>
      <c r="E62" s="75"/>
      <c r="F62" s="75"/>
      <c r="G62" s="75"/>
      <c r="I62" s="122"/>
    </row>
    <row r="63" spans="1:9" ht="10.8" thickBot="1" x14ac:dyDescent="0.25">
      <c r="A63" s="32" t="s">
        <v>60</v>
      </c>
      <c r="B63" s="78">
        <v>6381418</v>
      </c>
      <c r="C63" s="78">
        <v>9079582</v>
      </c>
      <c r="D63" s="78">
        <v>533304</v>
      </c>
      <c r="E63" s="78">
        <v>629538</v>
      </c>
      <c r="F63" s="79">
        <v>6562960</v>
      </c>
      <c r="G63" s="78">
        <f t="shared" si="3"/>
        <v>23186802</v>
      </c>
      <c r="I63" s="122"/>
    </row>
    <row r="64" spans="1:9" x14ac:dyDescent="0.2">
      <c r="B64" s="74"/>
      <c r="D64" s="122"/>
      <c r="E64" s="122"/>
      <c r="F64" s="122"/>
      <c r="G64" s="122"/>
      <c r="I64" s="122"/>
    </row>
    <row r="65" spans="1:9" x14ac:dyDescent="0.2">
      <c r="B65" s="74"/>
      <c r="C65" s="74"/>
      <c r="D65" s="74"/>
      <c r="E65" s="74"/>
      <c r="F65" s="74"/>
      <c r="G65" s="74"/>
      <c r="I65" s="122"/>
    </row>
    <row r="66" spans="1:9" x14ac:dyDescent="0.2">
      <c r="A66" s="137" t="s">
        <v>118</v>
      </c>
      <c r="B66" s="138"/>
      <c r="C66" s="138"/>
      <c r="D66" s="74"/>
      <c r="E66" s="74"/>
      <c r="F66" s="74"/>
      <c r="G66" s="74"/>
    </row>
    <row r="67" spans="1:9" x14ac:dyDescent="0.2">
      <c r="A67" s="163"/>
      <c r="B67" s="149"/>
      <c r="C67" s="149"/>
      <c r="D67" s="122"/>
      <c r="E67" s="122"/>
      <c r="F67" s="122"/>
      <c r="G67" s="122"/>
    </row>
    <row r="68" spans="1:9" ht="10.8" thickBot="1" x14ac:dyDescent="0.25">
      <c r="A68" s="163"/>
      <c r="B68" s="72">
        <v>2025</v>
      </c>
      <c r="C68" s="72">
        <v>2024</v>
      </c>
      <c r="D68" s="122"/>
      <c r="E68" s="122"/>
      <c r="F68" s="122"/>
      <c r="G68" s="122"/>
    </row>
    <row r="69" spans="1:9" ht="11.4" thickTop="1" thickBot="1" x14ac:dyDescent="0.25">
      <c r="A69" s="137" t="s">
        <v>147</v>
      </c>
      <c r="B69" s="72">
        <v>-20334412</v>
      </c>
      <c r="C69" s="72">
        <v>17030311</v>
      </c>
      <c r="D69" s="122"/>
      <c r="E69" s="122"/>
      <c r="F69" s="122"/>
      <c r="G69" s="122"/>
    </row>
    <row r="70" spans="1:9" ht="10.8" thickTop="1" x14ac:dyDescent="0.2">
      <c r="A70" s="32" t="s">
        <v>148</v>
      </c>
      <c r="B70" s="136">
        <v>-586261</v>
      </c>
      <c r="C70" s="136">
        <v>-1608593</v>
      </c>
      <c r="D70" s="122"/>
      <c r="E70" s="122"/>
      <c r="F70" s="122"/>
      <c r="G70" s="122"/>
    </row>
    <row r="71" spans="1:9" x14ac:dyDescent="0.2">
      <c r="A71" s="32" t="s">
        <v>119</v>
      </c>
      <c r="B71" s="136">
        <v>-20920673</v>
      </c>
      <c r="C71" s="136">
        <v>15421718</v>
      </c>
      <c r="D71" s="122"/>
      <c r="E71" s="122"/>
      <c r="F71" s="122"/>
      <c r="G71" s="122"/>
    </row>
    <row r="72" spans="1:9" x14ac:dyDescent="0.2">
      <c r="A72" s="137" t="s">
        <v>117</v>
      </c>
      <c r="B72" s="89"/>
      <c r="C72" s="89"/>
      <c r="D72" s="122"/>
      <c r="E72" s="122"/>
      <c r="F72" s="122"/>
      <c r="G72" s="122"/>
    </row>
    <row r="73" spans="1:9" ht="10.8" thickBot="1" x14ac:dyDescent="0.25">
      <c r="A73" s="32" t="s">
        <v>149</v>
      </c>
      <c r="B73" s="78">
        <v>-10664780</v>
      </c>
      <c r="C73" s="78">
        <v>-9545086</v>
      </c>
      <c r="D73" s="122"/>
      <c r="E73" s="122"/>
      <c r="F73" s="122"/>
      <c r="G73" s="122"/>
    </row>
    <row r="74" spans="1:9" x14ac:dyDescent="0.2">
      <c r="A74" s="137" t="s">
        <v>150</v>
      </c>
      <c r="B74" s="89">
        <v>-31585453</v>
      </c>
      <c r="C74" s="89">
        <v>5876632</v>
      </c>
      <c r="D74" s="122"/>
      <c r="E74" s="122"/>
      <c r="F74" s="122"/>
      <c r="G74" s="122"/>
    </row>
    <row r="75" spans="1:9" x14ac:dyDescent="0.2">
      <c r="A75" s="32"/>
      <c r="B75" s="136"/>
      <c r="C75" s="136"/>
    </row>
    <row r="76" spans="1:9" x14ac:dyDescent="0.2">
      <c r="B76" s="138"/>
      <c r="C76" s="138"/>
    </row>
    <row r="77" spans="1:9" x14ac:dyDescent="0.2">
      <c r="A77" s="137" t="s">
        <v>120</v>
      </c>
      <c r="B77" s="149"/>
      <c r="C77" s="149"/>
    </row>
    <row r="78" spans="1:9" ht="10.8" thickBot="1" x14ac:dyDescent="0.25">
      <c r="A78" s="137"/>
      <c r="B78" s="72">
        <v>2025</v>
      </c>
      <c r="C78" s="72">
        <v>2024</v>
      </c>
    </row>
    <row r="79" spans="1:9" ht="11.4" thickTop="1" thickBot="1" x14ac:dyDescent="0.25">
      <c r="A79" s="137" t="s">
        <v>121</v>
      </c>
      <c r="B79" s="72">
        <v>660120898</v>
      </c>
      <c r="C79" s="72">
        <v>715315807</v>
      </c>
    </row>
    <row r="80" spans="1:9" ht="10.8" thickTop="1" x14ac:dyDescent="0.2">
      <c r="A80" s="137" t="s">
        <v>117</v>
      </c>
      <c r="B80" s="89"/>
      <c r="C80" s="150"/>
    </row>
    <row r="81" spans="1:3" ht="21" thickBot="1" x14ac:dyDescent="0.25">
      <c r="A81" s="135" t="s">
        <v>151</v>
      </c>
      <c r="B81" s="78">
        <v>1992698</v>
      </c>
      <c r="C81" s="78">
        <v>1779077</v>
      </c>
    </row>
    <row r="82" spans="1:3" ht="10.8" thickBot="1" x14ac:dyDescent="0.25">
      <c r="A82" s="137" t="s">
        <v>18</v>
      </c>
      <c r="B82" s="72">
        <v>662113596</v>
      </c>
      <c r="C82" s="72">
        <v>717094884</v>
      </c>
    </row>
    <row r="83" spans="1:3" ht="10.8" thickTop="1" x14ac:dyDescent="0.2">
      <c r="B83" s="136"/>
      <c r="C83" s="136"/>
    </row>
    <row r="84" spans="1:3" x14ac:dyDescent="0.2">
      <c r="A84" s="137" t="s">
        <v>122</v>
      </c>
      <c r="B84" s="136"/>
      <c r="C84" s="138"/>
    </row>
    <row r="85" spans="1:3" x14ac:dyDescent="0.2">
      <c r="A85" s="137"/>
      <c r="B85" s="136"/>
      <c r="C85" s="136"/>
    </row>
    <row r="86" spans="1:3" x14ac:dyDescent="0.2">
      <c r="A86" s="137" t="s">
        <v>123</v>
      </c>
      <c r="B86" s="136">
        <v>395386675</v>
      </c>
      <c r="C86" s="136">
        <v>418012351</v>
      </c>
    </row>
    <row r="87" spans="1:3" x14ac:dyDescent="0.2">
      <c r="A87" s="137" t="s">
        <v>117</v>
      </c>
      <c r="B87" s="77"/>
      <c r="C87" s="138"/>
    </row>
    <row r="88" spans="1:3" ht="10.8" thickBot="1" x14ac:dyDescent="0.25">
      <c r="A88" s="32" t="s">
        <v>124</v>
      </c>
      <c r="B88" s="78">
        <v>65113759</v>
      </c>
      <c r="C88" s="78">
        <v>64274467</v>
      </c>
    </row>
    <row r="89" spans="1:3" ht="10.8" thickBot="1" x14ac:dyDescent="0.25">
      <c r="A89" s="137" t="s">
        <v>2</v>
      </c>
      <c r="B89" s="72">
        <v>460500434</v>
      </c>
      <c r="C89" s="72">
        <v>482286818</v>
      </c>
    </row>
    <row r="90" spans="1:3" ht="10.8" thickTop="1" x14ac:dyDescent="0.2"/>
  </sheetData>
  <mergeCells count="25">
    <mergeCell ref="L1:L2"/>
    <mergeCell ref="B1:B2"/>
    <mergeCell ref="C1:C2"/>
    <mergeCell ref="D1:D2"/>
    <mergeCell ref="E1:E2"/>
    <mergeCell ref="F1:F2"/>
    <mergeCell ref="G1:G2"/>
    <mergeCell ref="H1:H2"/>
    <mergeCell ref="I1:I2"/>
    <mergeCell ref="K1:K2"/>
    <mergeCell ref="F6:F7"/>
    <mergeCell ref="G6:G7"/>
    <mergeCell ref="A67:A68"/>
    <mergeCell ref="A6:A7"/>
    <mergeCell ref="B6:B7"/>
    <mergeCell ref="C6:C7"/>
    <mergeCell ref="D6:D7"/>
    <mergeCell ref="E6:E7"/>
    <mergeCell ref="G36:G37"/>
    <mergeCell ref="A36:A37"/>
    <mergeCell ref="B36:B37"/>
    <mergeCell ref="C36:C37"/>
    <mergeCell ref="D36:D37"/>
    <mergeCell ref="E36:E37"/>
    <mergeCell ref="F36:F37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6538D-14AF-44F2-8E60-353600C27BCF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B7424F8D-A052-4B03-ADE2-7E7BF52F9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RAPORTARE PE SEGMENTE</vt:lpstr>
      <vt:lpstr>SOFP!_Hlk64274243</vt:lpstr>
      <vt:lpstr>SOFP!_Hlk64274250</vt:lpstr>
      <vt:lpstr>SOFP!_Hlk64274258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2026-10-06T12:46:02Z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