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6/Q1 2026/Extract FS/"/>
    </mc:Choice>
  </mc:AlternateContent>
  <xr:revisionPtr revIDLastSave="1331" documentId="13_ncr:1_{41D977A9-EC76-4C66-8168-B21CA4A472CE}" xr6:coauthVersionLast="47" xr6:coauthVersionMax="47" xr10:uidLastSave="{14B8DE10-A607-4E4E-BF6A-69E1DCB5B904}"/>
  <bookViews>
    <workbookView xWindow="-108" yWindow="-108" windowWidth="23256" windowHeight="13896" tabRatio="911" activeTab="5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  <sheet name="SEGMENT REPORTING" sheetId="15" r:id="rId6"/>
  </sheets>
  <definedNames>
    <definedName name="_Hlk64274243" localSheetId="2">SOFP!$A$45</definedName>
    <definedName name="_Hlk64274250" localSheetId="2">SOFP!$A$47</definedName>
    <definedName name="_Hlk64274258" localSheetId="2">SOFP!$A$55</definedName>
    <definedName name="_Toc162208435" localSheetId="5">'SEGMENT REPORTING'!$B$4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6" localSheetId="4">SOCF!$A$19</definedName>
    <definedName name="OLE_LINK7" localSheetId="4">SOCF!#REF!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4" i="15" l="1"/>
  <c r="B91" i="15"/>
  <c r="C91" i="15"/>
  <c r="C84" i="15"/>
  <c r="C73" i="15"/>
  <c r="C76" i="15" s="1"/>
  <c r="F25" i="15"/>
  <c r="E25" i="15"/>
  <c r="D25" i="15"/>
  <c r="C25" i="15"/>
  <c r="B25" i="15"/>
  <c r="G64" i="15"/>
  <c r="G61" i="15"/>
  <c r="G60" i="15"/>
  <c r="G58" i="15"/>
  <c r="G57" i="15"/>
  <c r="G56" i="15"/>
  <c r="F55" i="15"/>
  <c r="E55" i="15"/>
  <c r="D55" i="15"/>
  <c r="C55" i="15"/>
  <c r="B55" i="15"/>
  <c r="G55" i="15" s="1"/>
  <c r="G54" i="15"/>
  <c r="G53" i="15"/>
  <c r="G52" i="15"/>
  <c r="G51" i="15"/>
  <c r="G50" i="15" s="1"/>
  <c r="F50" i="15"/>
  <c r="E50" i="15"/>
  <c r="D50" i="15"/>
  <c r="C50" i="15"/>
  <c r="B50" i="15"/>
  <c r="G48" i="15"/>
  <c r="G47" i="15"/>
  <c r="G46" i="15"/>
  <c r="G45" i="15"/>
  <c r="G44" i="15"/>
  <c r="G43" i="15"/>
  <c r="G41" i="15"/>
  <c r="G40" i="15"/>
  <c r="D47" i="14"/>
  <c r="D39" i="14"/>
  <c r="D26" i="14"/>
  <c r="D30" i="14" s="1"/>
  <c r="H12" i="13"/>
  <c r="H11" i="13"/>
  <c r="J11" i="13" s="1"/>
  <c r="H10" i="13"/>
  <c r="J10" i="13" s="1"/>
  <c r="D55" i="16"/>
  <c r="D50" i="16"/>
  <c r="D43" i="16"/>
  <c r="D26" i="16"/>
  <c r="D28" i="16" s="1"/>
  <c r="D32" i="16" s="1"/>
  <c r="D22" i="16"/>
  <c r="G34" i="15"/>
  <c r="G31" i="15"/>
  <c r="G30" i="15"/>
  <c r="G28" i="15"/>
  <c r="G27" i="15"/>
  <c r="G26" i="15"/>
  <c r="G24" i="15"/>
  <c r="G23" i="15"/>
  <c r="G21" i="15"/>
  <c r="G18" i="15"/>
  <c r="G17" i="15"/>
  <c r="G16" i="15"/>
  <c r="G15" i="15"/>
  <c r="G14" i="15"/>
  <c r="G13" i="15"/>
  <c r="G11" i="15"/>
  <c r="G10" i="15"/>
  <c r="F20" i="15"/>
  <c r="E20" i="15"/>
  <c r="D20" i="15"/>
  <c r="C20" i="15"/>
  <c r="B20" i="15"/>
  <c r="H16" i="13"/>
  <c r="J16" i="13" s="1"/>
  <c r="H21" i="13"/>
  <c r="J21" i="13" s="1"/>
  <c r="H23" i="13"/>
  <c r="J23" i="13" s="1"/>
  <c r="H22" i="13"/>
  <c r="J22" i="13" s="1"/>
  <c r="H18" i="13"/>
  <c r="J18" i="13" s="1"/>
  <c r="H17" i="13"/>
  <c r="J17" i="13" s="1"/>
  <c r="J12" i="13"/>
  <c r="C22" i="16"/>
  <c r="G20" i="15" l="1"/>
  <c r="G25" i="15"/>
  <c r="D49" i="14"/>
  <c r="D53" i="14" s="1"/>
  <c r="D51" i="16"/>
  <c r="D45" i="16"/>
  <c r="D56" i="16"/>
  <c r="C48" i="11"/>
  <c r="C47" i="14"/>
  <c r="C39" i="14"/>
  <c r="I13" i="13"/>
  <c r="I19" i="13" s="1"/>
  <c r="G13" i="13"/>
  <c r="G19" i="13" s="1"/>
  <c r="F13" i="13"/>
  <c r="F19" i="13" s="1"/>
  <c r="E13" i="13"/>
  <c r="E19" i="13" s="1"/>
  <c r="D13" i="13"/>
  <c r="D19" i="13" s="1"/>
  <c r="C13" i="13"/>
  <c r="C19" i="13" s="1"/>
  <c r="C55" i="16"/>
  <c r="C50" i="16"/>
  <c r="C43" i="16"/>
  <c r="A1" i="15"/>
  <c r="I24" i="13"/>
  <c r="I28" i="13" s="1"/>
  <c r="G24" i="13"/>
  <c r="G28" i="13" s="1"/>
  <c r="F24" i="13"/>
  <c r="F28" i="13" s="1"/>
  <c r="E24" i="13"/>
  <c r="E28" i="13" s="1"/>
  <c r="D24" i="13"/>
  <c r="D28" i="13" s="1"/>
  <c r="C24" i="13"/>
  <c r="C28" i="13" s="1"/>
  <c r="C58" i="11"/>
  <c r="J24" i="13" l="1"/>
  <c r="J28" i="13" s="1"/>
  <c r="H24" i="13"/>
  <c r="H28" i="13" s="1"/>
  <c r="H13" i="13"/>
  <c r="H19" i="13" s="1"/>
  <c r="J13" i="13"/>
  <c r="J19" i="13" s="1"/>
  <c r="C60" i="11"/>
  <c r="C26" i="16"/>
  <c r="C28" i="16" s="1"/>
  <c r="D58" i="11"/>
  <c r="D48" i="11"/>
  <c r="D36" i="11"/>
  <c r="D40" i="11" s="1"/>
  <c r="D25" i="11"/>
  <c r="D17" i="11"/>
  <c r="D60" i="11" l="1"/>
  <c r="D62" i="11" s="1"/>
  <c r="C32" i="16" l="1"/>
  <c r="C26" i="14"/>
  <c r="C30" i="14" s="1"/>
  <c r="C49" i="14" s="1"/>
  <c r="C53" i="14" s="1"/>
  <c r="C36" i="11"/>
  <c r="C40" i="11" s="1"/>
  <c r="C62" i="11" s="1"/>
  <c r="C25" i="11"/>
  <c r="C17" i="11"/>
  <c r="C45" i="16" l="1"/>
  <c r="C56" i="16" s="1"/>
  <c r="C51" i="16"/>
  <c r="C27" i="11"/>
  <c r="D27" i="11"/>
  <c r="A1" i="14" l="1"/>
  <c r="A1" i="13"/>
</calcChain>
</file>

<file path=xl/sharedStrings.xml><?xml version="1.0" encoding="utf-8"?>
<sst xmlns="http://schemas.openxmlformats.org/spreadsheetml/2006/main" count="268" uniqueCount="190">
  <si>
    <t>EXTRACT FROM</t>
  </si>
  <si>
    <t xml:space="preserve">          </t>
  </si>
  <si>
    <t>Reevaluarea imobilizărilor corporale, brut</t>
  </si>
  <si>
    <t>(all amounts are expressed as ‘RON’ unless otherwise specified)</t>
  </si>
  <si>
    <t>ASSETS</t>
  </si>
  <si>
    <t>Non-current assets</t>
  </si>
  <si>
    <t>Goodwill</t>
  </si>
  <si>
    <t>Property, plant and equipment</t>
  </si>
  <si>
    <t>Right-of-use assets</t>
  </si>
  <si>
    <t>Non-current financial assets</t>
  </si>
  <si>
    <t>Total non-current assets</t>
  </si>
  <si>
    <t>Current assets</t>
  </si>
  <si>
    <t>Inventories</t>
  </si>
  <si>
    <t>Trade receivables</t>
  </si>
  <si>
    <t>Other current financial assets</t>
  </si>
  <si>
    <t>Prepayments</t>
  </si>
  <si>
    <t>Cash and cash equivalents</t>
  </si>
  <si>
    <t>Total current assets</t>
  </si>
  <si>
    <t>TOTAL ASSETS</t>
  </si>
  <si>
    <t>EQUITY AND LIABILITIES</t>
  </si>
  <si>
    <t>Capital and reserves</t>
  </si>
  <si>
    <t>Share capital</t>
  </si>
  <si>
    <t>Share premium</t>
  </si>
  <si>
    <t>Revaluation reserve</t>
  </si>
  <si>
    <t>Other reserves</t>
  </si>
  <si>
    <t>Retained earnings</t>
  </si>
  <si>
    <t>Total equity attributable to owners of the Company</t>
  </si>
  <si>
    <t>Non-controlling interests</t>
  </si>
  <si>
    <t>Total equity</t>
  </si>
  <si>
    <t>Non-current liabilities</t>
  </si>
  <si>
    <t>Borrowings</t>
  </si>
  <si>
    <t>Lease liability</t>
  </si>
  <si>
    <t>Government grants</t>
  </si>
  <si>
    <t>Deferred tax liabilities</t>
  </si>
  <si>
    <t>Total non-current liabilities</t>
  </si>
  <si>
    <t>Current liabilities</t>
  </si>
  <si>
    <t>Liabilities related to acquisitions of subsidiaries</t>
  </si>
  <si>
    <t>Trade and other payables</t>
  </si>
  <si>
    <t>Employee benefits - current</t>
  </si>
  <si>
    <t>Current tax liabilities</t>
  </si>
  <si>
    <t>Total current liabilities</t>
  </si>
  <si>
    <t>Total liabilities</t>
  </si>
  <si>
    <t>TOTAL EQUITY AND LIABILITIES</t>
  </si>
  <si>
    <t>Revenue</t>
  </si>
  <si>
    <t>Other operating income</t>
  </si>
  <si>
    <t>Changes in inventories of finished goods and work in progress</t>
  </si>
  <si>
    <t>Raw materials, consumables used and merchandise costs</t>
  </si>
  <si>
    <t>Depreciation and amortisation</t>
  </si>
  <si>
    <t>Other gains/(losses) – net</t>
  </si>
  <si>
    <t>Finance income</t>
  </si>
  <si>
    <t>Finance costs</t>
  </si>
  <si>
    <t>Income tax expense</t>
  </si>
  <si>
    <t>Other comprehensive income</t>
  </si>
  <si>
    <t>Items that may be reclassified to profit or loss</t>
  </si>
  <si>
    <t>Exchange differences on translation of foreign operations</t>
  </si>
  <si>
    <t>Basic and diluted earnings per share (RON)</t>
  </si>
  <si>
    <t>Cash flows from operating activities</t>
  </si>
  <si>
    <t>Effects of exchange rate changes on cash and cash equivalents</t>
  </si>
  <si>
    <t>Total reportable segments</t>
  </si>
  <si>
    <t>Electric cables</t>
  </si>
  <si>
    <t>Edged panels and fencing mesh</t>
  </si>
  <si>
    <t>Doors for residential buildings</t>
  </si>
  <si>
    <t>Varnishes, paints and decorative plasters</t>
  </si>
  <si>
    <t>Fiberglass and fiberglass reinforcement</t>
  </si>
  <si>
    <t>Employee benefits expenses</t>
  </si>
  <si>
    <t>Services and utilities expenses</t>
  </si>
  <si>
    <t>Net foreign exchange gains/(losses)</t>
  </si>
  <si>
    <t>Gain/(loss) on disposal of property, plant and equipment</t>
  </si>
  <si>
    <t>Other</t>
  </si>
  <si>
    <t>Financial income</t>
  </si>
  <si>
    <t>Financial costs</t>
  </si>
  <si>
    <t>Segment profit/(loss) before tax</t>
  </si>
  <si>
    <t>Other disclosures:</t>
  </si>
  <si>
    <t>Capital expenditure</t>
  </si>
  <si>
    <t>Transactions with owners in their capacity as owners:</t>
  </si>
  <si>
    <t>Transaction costs on issuance of shares</t>
  </si>
  <si>
    <t>Share
capital</t>
  </si>
  <si>
    <t>Share
premium</t>
  </si>
  <si>
    <t>Revaluation
reserve</t>
  </si>
  <si>
    <t>Other
reserves</t>
  </si>
  <si>
    <t>Retained
earnings</t>
  </si>
  <si>
    <t>Total capital
attributable to owners
of the Company</t>
  </si>
  <si>
    <t>Total
equity</t>
  </si>
  <si>
    <t>Revenue from contracts with customers</t>
  </si>
  <si>
    <t>Result before income tax</t>
  </si>
  <si>
    <t>Items that will not be reclassified to profit or loss:</t>
  </si>
  <si>
    <t>Deferred tax on revaluations of property, plant and equipment</t>
  </si>
  <si>
    <t>Other comprehensive income, net of tax</t>
  </si>
  <si>
    <t>Total comprehensive income for the year</t>
  </si>
  <si>
    <t>- Non-controlling interests</t>
  </si>
  <si>
    <t>- Owners of the Company</t>
  </si>
  <si>
    <t>Total comprehensive income is attributable to:</t>
  </si>
  <si>
    <t>Non-controlling
interests</t>
  </si>
  <si>
    <t>Non-controlling interests on acquisition of subsidiary</t>
  </si>
  <si>
    <t>Adjustments for:</t>
  </si>
  <si>
    <t>Change in operating assets and liabilities, net of effects from purchase of controlled entity:</t>
  </si>
  <si>
    <t>Cash flows from investing activities:</t>
  </si>
  <si>
    <t>Cash flows from financing activities:</t>
  </si>
  <si>
    <t>Result before tax</t>
  </si>
  <si>
    <t>Movements in allowance for expected credit losses</t>
  </si>
  <si>
    <t>Interest income</t>
  </si>
  <si>
    <t>Interest expenses</t>
  </si>
  <si>
    <t>Unrealized foreign exchange loss</t>
  </si>
  <si>
    <t>Net (gain)/loss on sale of non-current assets</t>
  </si>
  <si>
    <t>Income tax paid</t>
  </si>
  <si>
    <t>Net cash generated from operating activities</t>
  </si>
  <si>
    <t>Payments for acquisition of property, plant and equipment</t>
  </si>
  <si>
    <t>Payments for acquisition of intangible assets</t>
  </si>
  <si>
    <t>Interest received</t>
  </si>
  <si>
    <t>Proceeds from the sale of property, plant and equipment</t>
  </si>
  <si>
    <t>Net cash used in investing activities</t>
  </si>
  <si>
    <t>Interest paid</t>
  </si>
  <si>
    <t>Repayments of lease liabilities</t>
  </si>
  <si>
    <t>Net cash generated from financing activities</t>
  </si>
  <si>
    <t>Amortisation of government grants</t>
  </si>
  <si>
    <t>External customers</t>
  </si>
  <si>
    <t>Proceeds from borrowings</t>
  </si>
  <si>
    <t>Repayment of borrowings</t>
  </si>
  <si>
    <t>Profit/(Loss) for the period from continuing operations</t>
  </si>
  <si>
    <t>Reversal of impairment/(Impairment) of current assets</t>
  </si>
  <si>
    <t>Cash and cash equivalents at 1 January</t>
  </si>
  <si>
    <t>Profit/(Loss) is attributable to:</t>
  </si>
  <si>
    <t>Net finance result</t>
  </si>
  <si>
    <t>(Increase) of trade and other receivables</t>
  </si>
  <si>
    <t>SEGMENT REPORTING</t>
  </si>
  <si>
    <t>ROCA INDUSTRY HOLDINGROCK1 S.A.</t>
  </si>
  <si>
    <t xml:space="preserve">Operating profit/ (loss) </t>
  </si>
  <si>
    <t>Transactions with owners in their capacity as shareholders:</t>
  </si>
  <si>
    <t xml:space="preserve">Depreciation and amortisation </t>
  </si>
  <si>
    <t>Net decrease in cash and cash equivalents</t>
  </si>
  <si>
    <t xml:space="preserve"> -   </t>
  </si>
  <si>
    <t>Loss allowance</t>
  </si>
  <si>
    <t>Total assets</t>
  </si>
  <si>
    <t>Unallocated:</t>
  </si>
  <si>
    <t>Reconciliation of profit/(loss) account</t>
  </si>
  <si>
    <t>Income tax</t>
  </si>
  <si>
    <t>Segment result after tax</t>
  </si>
  <si>
    <t>Parent Company operating expenses</t>
  </si>
  <si>
    <t>Reconciliation of assets</t>
  </si>
  <si>
    <t>Segment operating assets</t>
  </si>
  <si>
    <t>Parent Company assets (mainly cash &amp; right-of-use assets)</t>
  </si>
  <si>
    <t>Reconciliation of liabilities</t>
  </si>
  <si>
    <t>Segment operating liabilities</t>
  </si>
  <si>
    <t>Parent Company liabilities</t>
  </si>
  <si>
    <t xml:space="preserve">CONDENSED CONSOLIDATED INTERIM FINANCIAL STATEMENTS
</t>
  </si>
  <si>
    <t xml:space="preserve">PREPARED IN ACCORDANCE WITH THE NTERNATIONAL ACCOUNTING STANDARD 34 – “INTERIM FINANCIAL REPORTING”, </t>
  </si>
  <si>
    <t>AS ADOPTED BY THE EUROPEAN UNION</t>
  </si>
  <si>
    <t>CONDENSED CONSOLIDATED STATEMENT OF COMPREHENSIVE INCOME</t>
  </si>
  <si>
    <t>CONDENSED CONSOLIDATED STATEMENT OF FINANCIAL POSITION</t>
  </si>
  <si>
    <t>CONDENSED CONSOLIDATED STATEMENT OF CHANGES IN EQUITY</t>
  </si>
  <si>
    <t>CONDENSED CONSOLIDATED STATEMENT OF CASH FLOWS</t>
  </si>
  <si>
    <t>In case there are inconsistencies or omissions from the amounts presented in the condensed consolidated financial statements, the amounts presented in the condensed consolidated financial statements will prevail.</t>
  </si>
  <si>
    <t>Three month period ended</t>
  </si>
  <si>
    <r>
      <t xml:space="preserve">31 March 2025
</t>
    </r>
    <r>
      <rPr>
        <sz val="8"/>
        <color rgb="FF000000"/>
        <rFont val="Tahoma"/>
        <family val="2"/>
      </rPr>
      <t>(unaudited and not
reviewed)</t>
    </r>
  </si>
  <si>
    <t>Marketing and advertising costs</t>
  </si>
  <si>
    <t>31 March 2025</t>
  </si>
  <si>
    <t>(unaudited and not
reviewed)</t>
  </si>
  <si>
    <t>(audited)</t>
  </si>
  <si>
    <t>Other intangible assets</t>
  </si>
  <si>
    <t>Result for the period</t>
  </si>
  <si>
    <t>Total comprehensive result for the period</t>
  </si>
  <si>
    <t>Share capital increase</t>
  </si>
  <si>
    <r>
      <t xml:space="preserve">Balance as at 1 January 2025 </t>
    </r>
    <r>
      <rPr>
        <i/>
        <sz val="8"/>
        <color rgb="FF000000"/>
        <rFont val="Tahoma"/>
        <family val="2"/>
      </rPr>
      <t>(audited)</t>
    </r>
  </si>
  <si>
    <r>
      <t xml:space="preserve">Balance as at 31 March 2025
</t>
    </r>
    <r>
      <rPr>
        <i/>
        <sz val="8"/>
        <color rgb="FF000000"/>
        <rFont val="Tahoma"/>
        <family val="2"/>
      </rPr>
      <t>(unaudited and not reviewed)</t>
    </r>
  </si>
  <si>
    <t>Decrease in inventories</t>
  </si>
  <si>
    <t>(Decrease)/Increase of trade and other payables</t>
  </si>
  <si>
    <t>Increase in long-term receivables</t>
  </si>
  <si>
    <t>(Payments)/Receipt of government grants</t>
  </si>
  <si>
    <t>Cash and cash equivalents at 31 March</t>
  </si>
  <si>
    <t>(unaudited and not reviewed)</t>
  </si>
  <si>
    <t xml:space="preserve"> </t>
  </si>
  <si>
    <t xml:space="preserve">Result after tax </t>
  </si>
  <si>
    <r>
      <t>Adjusted EBITDA</t>
    </r>
    <r>
      <rPr>
        <b/>
        <vertAlign val="superscript"/>
        <sz val="8"/>
        <color theme="1"/>
        <rFont val="Tahoma"/>
        <family val="2"/>
      </rPr>
      <t>*</t>
    </r>
  </si>
  <si>
    <t>AS AT AND FOR THE THREE MONTH PERIOD ENDED 31-MAR-26</t>
  </si>
  <si>
    <t>*The amounts presented are extracted from the Condensed Consolidated Interim Financial Statements prepared as at and for the 3 month period ended 31 March 2026 ("interim financial statements").</t>
  </si>
  <si>
    <t>AS AT AND FOR THE THREE MONTH PERIOD ENDED 31 MARCH 2026</t>
  </si>
  <si>
    <r>
      <t xml:space="preserve">31 March 2026
</t>
    </r>
    <r>
      <rPr>
        <sz val="8"/>
        <color rgb="FF000000"/>
        <rFont val="Tahoma"/>
        <family val="2"/>
      </rPr>
      <t>(unaudited and not
reviewed)</t>
    </r>
  </si>
  <si>
    <t>AS AT 31 MARCH 2026</t>
  </si>
  <si>
    <t>31 March 2026</t>
  </si>
  <si>
    <t>31 December 2025</t>
  </si>
  <si>
    <t>FOR THE THREE MONTH PERIOD ENDED 31 MARCH 2026</t>
  </si>
  <si>
    <r>
      <t xml:space="preserve">Balance as at 1 January 2026 </t>
    </r>
    <r>
      <rPr>
        <i/>
        <sz val="8"/>
        <color rgb="FF000000"/>
        <rFont val="Tahoma"/>
        <family val="2"/>
      </rPr>
      <t>(audited)</t>
    </r>
  </si>
  <si>
    <r>
      <t xml:space="preserve">Balance as at 31 March 2026
</t>
    </r>
    <r>
      <rPr>
        <i/>
        <sz val="8"/>
        <color rgb="FF000000"/>
        <rFont val="Tahoma"/>
        <family val="2"/>
      </rPr>
      <t>(unaudited and not reviewed)</t>
    </r>
  </si>
  <si>
    <t>Cash released from collateral</t>
  </si>
  <si>
    <t>Dividends paid to non-controlling interests</t>
  </si>
  <si>
    <r>
      <t xml:space="preserve">Total assets at 31 March 2026 </t>
    </r>
    <r>
      <rPr>
        <i/>
        <sz val="8"/>
        <color theme="1"/>
        <rFont val="Tahoma"/>
        <family val="2"/>
      </rPr>
      <t>(unaudited and not reviewed)</t>
    </r>
  </si>
  <si>
    <r>
      <t xml:space="preserve">Total liabilities at 31 March 2026 </t>
    </r>
    <r>
      <rPr>
        <i/>
        <sz val="8"/>
        <color theme="1"/>
        <rFont val="Tahoma"/>
        <family val="2"/>
      </rPr>
      <t>(unaudited and not reviewed)</t>
    </r>
  </si>
  <si>
    <r>
      <t xml:space="preserve">Total assets at 31 December 2025 </t>
    </r>
    <r>
      <rPr>
        <i/>
        <sz val="8"/>
        <color theme="1"/>
        <rFont val="Tahoma"/>
        <family val="2"/>
      </rPr>
      <t>(unaudited and not reviewed)</t>
    </r>
  </si>
  <si>
    <r>
      <t xml:space="preserve">Total liabilities at 31 December 2025 </t>
    </r>
    <r>
      <rPr>
        <i/>
        <sz val="8"/>
        <color theme="1"/>
        <rFont val="Tahoma"/>
        <family val="2"/>
      </rPr>
      <t>(unaudited and not reviewed)</t>
    </r>
  </si>
  <si>
    <t>Reversal of Impairment of current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</si>
</sst>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u/>
      <sz val="8"/>
      <color theme="1"/>
      <name val="Tahoma"/>
      <family val="2"/>
    </font>
    <font>
      <u/>
      <sz val="8"/>
      <color theme="1"/>
      <name val="Tahoma"/>
      <family val="2"/>
    </font>
    <font>
      <sz val="8"/>
      <name val="Tahoma"/>
      <family val="2"/>
    </font>
    <font>
      <b/>
      <i/>
      <sz val="8"/>
      <color rgb="FF000000"/>
      <name val="Tahoma"/>
      <family val="2"/>
    </font>
    <font>
      <i/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b/>
      <vertAlign val="superscript"/>
      <sz val="8"/>
      <color theme="1"/>
      <name val="Tahoma"/>
      <family val="2"/>
    </font>
    <font>
      <b/>
      <i/>
      <sz val="8"/>
      <color theme="1"/>
      <name val="Tahoma"/>
      <family val="2"/>
    </font>
    <font>
      <u/>
      <sz val="8"/>
      <color theme="1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2" applyNumberFormat="0" applyAlignment="0" applyProtection="0"/>
    <xf numFmtId="0" fontId="21" fillId="6" borderId="13" applyNumberFormat="0" applyAlignment="0" applyProtection="0"/>
    <xf numFmtId="0" fontId="23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1" fillId="8" borderId="16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9" fillId="0" borderId="0"/>
    <xf numFmtId="0" fontId="30" fillId="0" borderId="0"/>
    <xf numFmtId="0" fontId="31" fillId="0" borderId="0"/>
    <xf numFmtId="165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2" fillId="33" borderId="0">
      <alignment horizontal="left" vertical="top"/>
    </xf>
    <xf numFmtId="9" fontId="1" fillId="0" borderId="0" applyFont="0" applyFill="0" applyBorder="0" applyAlignment="0" applyProtection="0"/>
    <xf numFmtId="0" fontId="3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4" fillId="0" borderId="0"/>
    <xf numFmtId="0" fontId="31" fillId="0" borderId="0"/>
    <xf numFmtId="43" fontId="36" fillId="0" borderId="0" applyFont="0" applyFill="0" applyBorder="0" applyAlignment="0" applyProtection="0"/>
    <xf numFmtId="0" fontId="36" fillId="0" borderId="0"/>
    <xf numFmtId="0" fontId="38" fillId="4" borderId="0" applyNumberFormat="0" applyBorder="0" applyAlignment="0" applyProtection="0"/>
    <xf numFmtId="0" fontId="39" fillId="0" borderId="0"/>
    <xf numFmtId="0" fontId="18" fillId="3" borderId="0" applyNumberFormat="0" applyBorder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6" fillId="0" borderId="0"/>
    <xf numFmtId="0" fontId="41" fillId="0" borderId="0"/>
    <xf numFmtId="0" fontId="41" fillId="8" borderId="16" applyNumberFormat="0" applyFont="0" applyAlignment="0" applyProtection="0"/>
    <xf numFmtId="43" fontId="4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24" fillId="7" borderId="15" applyNumberFormat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0" borderId="0"/>
    <xf numFmtId="43" fontId="44" fillId="0" borderId="0" applyFont="0" applyFill="0" applyBorder="0" applyAlignment="0" applyProtection="0"/>
    <xf numFmtId="44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29" fillId="0" borderId="0"/>
    <xf numFmtId="0" fontId="45" fillId="0" borderId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40" fillId="0" borderId="0"/>
    <xf numFmtId="0" fontId="36" fillId="0" borderId="0"/>
    <xf numFmtId="166" fontId="36" fillId="0" borderId="0" applyFont="0" applyFill="0" applyBorder="0" applyAlignment="0" applyProtection="0"/>
    <xf numFmtId="0" fontId="47" fillId="0" borderId="0"/>
    <xf numFmtId="0" fontId="36" fillId="0" borderId="0"/>
    <xf numFmtId="0" fontId="36" fillId="0" borderId="0"/>
    <xf numFmtId="43" fontId="47" fillId="0" borderId="0" applyFont="0" applyFill="0" applyBorder="0" applyAlignment="0" applyProtection="0"/>
    <xf numFmtId="170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" fillId="0" borderId="0"/>
    <xf numFmtId="0" fontId="36" fillId="0" borderId="0"/>
    <xf numFmtId="43" fontId="4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30" fillId="0" borderId="0"/>
    <xf numFmtId="0" fontId="1" fillId="0" borderId="0"/>
    <xf numFmtId="0" fontId="1" fillId="0" borderId="0"/>
    <xf numFmtId="0" fontId="40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1" fillId="8" borderId="16" applyNumberFormat="0" applyFont="0" applyAlignment="0" applyProtection="0"/>
    <xf numFmtId="0" fontId="20" fillId="5" borderId="12" applyNumberFormat="0" applyAlignment="0" applyProtection="0"/>
    <xf numFmtId="0" fontId="1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0" fontId="1" fillId="0" borderId="0"/>
    <xf numFmtId="43" fontId="40" fillId="0" borderId="0" applyFont="0" applyFill="0" applyBorder="0" applyAlignment="0" applyProtection="0"/>
    <xf numFmtId="169" fontId="1" fillId="0" borderId="0"/>
    <xf numFmtId="167" fontId="30" fillId="0" borderId="0"/>
    <xf numFmtId="169" fontId="36" fillId="0" borderId="0"/>
    <xf numFmtId="167" fontId="1" fillId="0" borderId="0"/>
    <xf numFmtId="169" fontId="36" fillId="0" borderId="0"/>
    <xf numFmtId="167" fontId="1" fillId="0" borderId="0"/>
    <xf numFmtId="0" fontId="1" fillId="0" borderId="0"/>
    <xf numFmtId="169" fontId="1" fillId="0" borderId="0"/>
    <xf numFmtId="171" fontId="36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8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0" borderId="0"/>
    <xf numFmtId="0" fontId="47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36" fillId="0" borderId="0"/>
    <xf numFmtId="171" fontId="36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40" fillId="0" borderId="0"/>
    <xf numFmtId="167" fontId="36" fillId="0" borderId="0"/>
    <xf numFmtId="0" fontId="36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0" fillId="0" borderId="0"/>
    <xf numFmtId="0" fontId="36" fillId="0" borderId="0"/>
    <xf numFmtId="0" fontId="1" fillId="0" borderId="0"/>
    <xf numFmtId="0" fontId="49" fillId="0" borderId="0" applyNumberFormat="0" applyFill="0" applyBorder="0" applyAlignment="0" applyProtection="0"/>
    <xf numFmtId="0" fontId="50" fillId="0" borderId="9" applyNumberFormat="0" applyFill="0" applyAlignment="0" applyProtection="0"/>
    <xf numFmtId="0" fontId="51" fillId="0" borderId="10" applyNumberFormat="0" applyFill="0" applyAlignment="0" applyProtection="0"/>
    <xf numFmtId="0" fontId="52" fillId="0" borderId="11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55" fillId="5" borderId="12" applyNumberFormat="0" applyAlignment="0" applyProtection="0"/>
    <xf numFmtId="0" fontId="56" fillId="6" borderId="13" applyNumberFormat="0" applyAlignment="0" applyProtection="0"/>
    <xf numFmtId="0" fontId="57" fillId="6" borderId="12" applyNumberFormat="0" applyAlignment="0" applyProtection="0"/>
    <xf numFmtId="0" fontId="58" fillId="0" borderId="14" applyNumberFormat="0" applyFill="0" applyAlignment="0" applyProtection="0"/>
    <xf numFmtId="0" fontId="59" fillId="7" borderId="15" applyNumberFormat="0" applyAlignment="0" applyProtection="0"/>
    <xf numFmtId="0" fontId="3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7" applyNumberFormat="0" applyFill="0" applyAlignment="0" applyProtection="0"/>
    <xf numFmtId="0" fontId="62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62" fillId="16" borderId="0" applyNumberFormat="0" applyBorder="0" applyAlignment="0" applyProtection="0"/>
    <xf numFmtId="0" fontId="62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62" fillId="32" borderId="0" applyNumberFormat="0" applyBorder="0" applyAlignment="0" applyProtection="0"/>
    <xf numFmtId="0" fontId="36" fillId="0" borderId="0"/>
    <xf numFmtId="0" fontId="30" fillId="8" borderId="16" applyNumberFormat="0" applyFont="0" applyAlignment="0" applyProtection="0"/>
    <xf numFmtId="0" fontId="36" fillId="0" borderId="0"/>
    <xf numFmtId="0" fontId="36" fillId="0" borderId="0"/>
    <xf numFmtId="0" fontId="30" fillId="8" borderId="16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9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40" fillId="0" borderId="0" applyFon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1" fillId="0" borderId="0"/>
    <xf numFmtId="0" fontId="36" fillId="0" borderId="0"/>
    <xf numFmtId="167" fontId="1" fillId="0" borderId="0"/>
    <xf numFmtId="43" fontId="3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43" fontId="45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5" fillId="0" borderId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2" fillId="6" borderId="12" applyNumberFormat="0" applyAlignment="0" applyProtection="0"/>
    <xf numFmtId="0" fontId="1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43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3" borderId="0" applyNumberFormat="0" applyBorder="0" applyAlignment="0" applyProtection="0"/>
    <xf numFmtId="0" fontId="28" fillId="25" borderId="0" applyNumberFormat="0" applyBorder="0" applyAlignment="0" applyProtection="0"/>
    <xf numFmtId="0" fontId="18" fillId="3" borderId="0" applyNumberFormat="0" applyBorder="0" applyAlignment="0" applyProtection="0"/>
    <xf numFmtId="0" fontId="24" fillId="7" borderId="15" applyNumberFormat="0" applyAlignment="0" applyProtection="0"/>
    <xf numFmtId="165" fontId="1" fillId="0" borderId="0" applyFont="0" applyFill="0" applyBorder="0" applyAlignment="0" applyProtection="0"/>
    <xf numFmtId="0" fontId="63" fillId="0" borderId="18"/>
    <xf numFmtId="0" fontId="43" fillId="0" borderId="0"/>
    <xf numFmtId="0" fontId="42" fillId="0" borderId="0"/>
    <xf numFmtId="43" fontId="1" fillId="0" borderId="0" applyFont="0" applyFill="0" applyBorder="0" applyAlignment="0" applyProtection="0"/>
    <xf numFmtId="0" fontId="64" fillId="0" borderId="0"/>
    <xf numFmtId="43" fontId="64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6" fillId="0" borderId="0"/>
    <xf numFmtId="165" fontId="36" fillId="0" borderId="0" applyNumberFormat="0" applyFill="0" applyBorder="0" applyAlignment="0" applyProtection="0"/>
    <xf numFmtId="165" fontId="36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43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145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43" fontId="3" fillId="0" borderId="0" xfId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 wrapText="1"/>
    </xf>
    <xf numFmtId="164" fontId="6" fillId="0" borderId="2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41" fontId="6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/>
    <xf numFmtId="164" fontId="5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/>
    <xf numFmtId="164" fontId="5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164" fontId="3" fillId="0" borderId="0" xfId="0" applyNumberFormat="1" applyFont="1" applyAlignment="1">
      <alignment horizontal="left" vertical="center" indent="4"/>
    </xf>
    <xf numFmtId="164" fontId="5" fillId="0" borderId="3" xfId="0" applyNumberFormat="1" applyFont="1" applyBorder="1" applyAlignment="1">
      <alignment horizontal="right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164" fontId="6" fillId="0" borderId="3" xfId="1" applyNumberFormat="1" applyFont="1" applyFill="1" applyBorder="1"/>
    <xf numFmtId="3" fontId="3" fillId="0" borderId="0" xfId="0" applyNumberFormat="1" applyFont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Alignment="1"/>
    <xf numFmtId="0" fontId="6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4" fillId="0" borderId="0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164" fontId="4" fillId="0" borderId="1" xfId="0" quotePrefix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6" fillId="0" borderId="0" xfId="1" applyNumberFormat="1" applyFont="1" applyFill="1" applyAlignment="1">
      <alignment horizontal="right"/>
    </xf>
    <xf numFmtId="164" fontId="6" fillId="0" borderId="21" xfId="1" applyNumberFormat="1" applyFont="1" applyFill="1" applyBorder="1" applyAlignment="1">
      <alignment horizontal="right" vertical="center"/>
    </xf>
    <xf numFmtId="164" fontId="6" fillId="0" borderId="21" xfId="1" applyNumberFormat="1" applyFont="1" applyFill="1" applyBorder="1" applyAlignment="1">
      <alignment horizontal="right" vertical="center" wrapText="1"/>
    </xf>
    <xf numFmtId="164" fontId="5" fillId="0" borderId="21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indent="3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 wrapText="1"/>
    </xf>
    <xf numFmtId="164" fontId="6" fillId="0" borderId="5" xfId="1" applyNumberFormat="1" applyFont="1" applyBorder="1" applyAlignment="1">
      <alignment horizontal="right" vertical="center"/>
    </xf>
    <xf numFmtId="164" fontId="6" fillId="0" borderId="5" xfId="1" applyNumberFormat="1" applyFont="1" applyBorder="1" applyAlignment="1">
      <alignment horizontal="right" vertical="center" wrapText="1"/>
    </xf>
    <xf numFmtId="164" fontId="5" fillId="0" borderId="22" xfId="1" applyNumberFormat="1" applyFont="1" applyBorder="1" applyAlignment="1">
      <alignment horizontal="right" vertical="center"/>
    </xf>
    <xf numFmtId="164" fontId="5" fillId="0" borderId="22" xfId="1" applyNumberFormat="1" applyFont="1" applyBorder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" fillId="0" borderId="0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0" fontId="66" fillId="0" borderId="0" xfId="0" applyFont="1" applyAlignment="1">
      <alignment vertical="center"/>
    </xf>
    <xf numFmtId="0" fontId="67" fillId="0" borderId="0" xfId="2" applyFont="1" applyFill="1"/>
    <xf numFmtId="0" fontId="4" fillId="0" borderId="21" xfId="0" quotePrefix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12" fillId="0" borderId="1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Border="1"/>
    <xf numFmtId="164" fontId="5" fillId="0" borderId="24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/>
    <xf numFmtId="164" fontId="66" fillId="0" borderId="0" xfId="1" applyNumberFormat="1" applyFont="1" applyAlignment="1">
      <alignment horizontal="right" vertical="center"/>
    </xf>
    <xf numFmtId="0" fontId="66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164" fontId="6" fillId="0" borderId="3" xfId="1" applyNumberFormat="1" applyFont="1" applyBorder="1" applyAlignment="1">
      <alignment horizontal="right" vertical="center"/>
    </xf>
    <xf numFmtId="3" fontId="6" fillId="0" borderId="0" xfId="0" applyNumberFormat="1" applyFont="1"/>
    <xf numFmtId="15" fontId="7" fillId="0" borderId="0" xfId="0" applyNumberFormat="1" applyFont="1" applyFill="1" applyAlignment="1">
      <alignment horizontal="center" vertical="center"/>
    </xf>
    <xf numFmtId="172" fontId="5" fillId="0" borderId="1" xfId="0" applyNumberFormat="1" applyFont="1" applyBorder="1" applyAlignment="1">
      <alignment horizontal="right" vertical="center"/>
    </xf>
    <xf numFmtId="164" fontId="12" fillId="0" borderId="0" xfId="0" quotePrefix="1" applyNumberFormat="1" applyFont="1" applyBorder="1" applyAlignment="1">
      <alignment horizontal="right" vertical="center" wrapText="1"/>
    </xf>
    <xf numFmtId="15" fontId="5" fillId="0" borderId="0" xfId="0" applyNumberFormat="1" applyFont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164" fontId="6" fillId="0" borderId="0" xfId="1" applyNumberFormat="1" applyFont="1" applyBorder="1" applyAlignment="1">
      <alignment wrapText="1"/>
    </xf>
    <xf numFmtId="164" fontId="6" fillId="0" borderId="22" xfId="1" applyNumberFormat="1" applyFont="1" applyBorder="1" applyAlignment="1">
      <alignment horizontal="right" vertical="center"/>
    </xf>
    <xf numFmtId="164" fontId="6" fillId="0" borderId="22" xfId="1" applyNumberFormat="1" applyFont="1" applyBorder="1" applyAlignment="1">
      <alignment horizontal="right" vertical="center" wrapText="1"/>
    </xf>
    <xf numFmtId="164" fontId="6" fillId="0" borderId="0" xfId="0" applyNumberFormat="1" applyFont="1" applyBorder="1"/>
    <xf numFmtId="164" fontId="7" fillId="0" borderId="22" xfId="1" applyNumberFormat="1" applyFont="1" applyBorder="1" applyAlignment="1">
      <alignment horizontal="right" vertical="center"/>
    </xf>
    <xf numFmtId="15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0" borderId="3" xfId="0" applyNumberFormat="1" applyFont="1" applyBorder="1" applyAlignment="1">
      <alignment horizontal="center" vertical="center"/>
    </xf>
    <xf numFmtId="164" fontId="10" fillId="34" borderId="19" xfId="1" applyNumberFormat="1" applyFont="1" applyFill="1" applyBorder="1" applyAlignment="1">
      <alignment horizontal="center"/>
    </xf>
    <xf numFmtId="164" fontId="10" fillId="34" borderId="20" xfId="1" applyNumberFormat="1" applyFont="1" applyFill="1" applyBorder="1" applyAlignment="1">
      <alignment horizontal="center"/>
    </xf>
    <xf numFmtId="164" fontId="5" fillId="0" borderId="22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23" xfId="1" applyNumberFormat="1" applyFont="1" applyBorder="1" applyAlignment="1">
      <alignment horizontal="center" vertical="center" wrapText="1"/>
    </xf>
    <xf numFmtId="164" fontId="5" fillId="0" borderId="22" xfId="1" applyNumberFormat="1" applyFont="1" applyBorder="1" applyAlignment="1">
      <alignment horizontal="center" vertical="center" wrapText="1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2:N15"/>
  <sheetViews>
    <sheetView showGridLines="0" zoomScaleNormal="100" workbookViewId="0">
      <selection activeCell="B15" sqref="B15"/>
    </sheetView>
  </sheetViews>
  <sheetFormatPr defaultColWidth="8.6640625" defaultRowHeight="10.199999999999999" x14ac:dyDescent="0.2"/>
  <cols>
    <col min="1" max="1" width="8.6640625" style="43"/>
    <col min="2" max="2" width="12.21875" style="43" customWidth="1"/>
    <col min="3" max="3" width="15.88671875" style="43" customWidth="1"/>
    <col min="4" max="4" width="11.21875" style="43" customWidth="1"/>
    <col min="5" max="5" width="9.21875" style="43" customWidth="1"/>
    <col min="6" max="6" width="10.109375" style="43" customWidth="1"/>
    <col min="7" max="16384" width="8.6640625" style="43"/>
  </cols>
  <sheetData>
    <row r="2" spans="1:14" x14ac:dyDescent="0.2">
      <c r="B2" s="104"/>
      <c r="C2" s="104"/>
      <c r="D2" s="106" t="s">
        <v>0</v>
      </c>
      <c r="E2" s="104"/>
      <c r="F2" s="104"/>
      <c r="G2" s="104"/>
    </row>
    <row r="3" spans="1:14" x14ac:dyDescent="0.2">
      <c r="B3" s="107"/>
      <c r="C3" s="107"/>
      <c r="D3" s="108" t="s">
        <v>144</v>
      </c>
      <c r="E3" s="107"/>
      <c r="F3" s="107"/>
      <c r="G3" s="104"/>
    </row>
    <row r="4" spans="1:14" x14ac:dyDescent="0.2">
      <c r="B4" s="109"/>
      <c r="C4" s="104"/>
      <c r="D4" s="108" t="s">
        <v>173</v>
      </c>
      <c r="E4" s="104"/>
      <c r="F4" s="104"/>
      <c r="G4" s="104"/>
    </row>
    <row r="5" spans="1:14" x14ac:dyDescent="0.2">
      <c r="B5" s="109"/>
      <c r="C5" s="104"/>
      <c r="D5" s="124" t="s">
        <v>145</v>
      </c>
      <c r="E5" s="104"/>
      <c r="F5" s="104"/>
      <c r="G5" s="104"/>
    </row>
    <row r="6" spans="1:14" x14ac:dyDescent="0.2">
      <c r="B6" s="109"/>
      <c r="C6" s="104"/>
      <c r="D6" s="108" t="s">
        <v>146</v>
      </c>
      <c r="E6" s="104"/>
      <c r="F6" s="104"/>
      <c r="G6" s="104"/>
    </row>
    <row r="7" spans="1:14" x14ac:dyDescent="0.2">
      <c r="B7" s="136"/>
      <c r="D7" s="40"/>
    </row>
    <row r="8" spans="1:14" x14ac:dyDescent="0.2">
      <c r="B8" s="100" t="s">
        <v>147</v>
      </c>
    </row>
    <row r="9" spans="1:14" x14ac:dyDescent="0.2">
      <c r="B9" s="100" t="s">
        <v>148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</row>
    <row r="10" spans="1:14" x14ac:dyDescent="0.2">
      <c r="B10" s="100" t="s">
        <v>149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</row>
    <row r="11" spans="1:14" x14ac:dyDescent="0.2">
      <c r="B11" s="100" t="s">
        <v>150</v>
      </c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</row>
    <row r="12" spans="1:14" x14ac:dyDescent="0.2">
      <c r="B12" s="100" t="s">
        <v>124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</row>
    <row r="13" spans="1:14" x14ac:dyDescent="0.2"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</row>
    <row r="14" spans="1:14" s="104" customFormat="1" x14ac:dyDescent="0.2">
      <c r="A14" s="43"/>
      <c r="B14" s="105" t="s">
        <v>174</v>
      </c>
    </row>
    <row r="15" spans="1:14" s="104" customFormat="1" x14ac:dyDescent="0.2">
      <c r="A15" s="43"/>
      <c r="B15" s="105" t="s">
        <v>151</v>
      </c>
    </row>
  </sheetData>
  <hyperlinks>
    <hyperlink ref="B9" location="SOFP!A1" display="CONDENSED CONSOLIDATED STATEMENT OF FINANCIAL POSITION" xr:uid="{3A91996A-652D-4D35-97F8-4272DE33DFAA}"/>
    <hyperlink ref="B10" location="SOCE!A1" display="CONDENSED CONSOLIDATED STATEMENT OF CHANGES IN EQUITY" xr:uid="{67D9B2C3-FA4A-42E5-A887-D6F770416BB1}"/>
    <hyperlink ref="B11" location="SOCF!A1" display="CONDENSED CONSOLIDATED STATEMENT OF CASH FLOWS" xr:uid="{D42AA9BD-AE16-4C79-BECF-3A0376D095E4}"/>
    <hyperlink ref="B12" location="'SEGMENT REPORTING'!A1" display="SEGMENT REPORTING" xr:uid="{1A889B47-D73A-4849-948C-7DA607EE0675}"/>
    <hyperlink ref="B8" location="SOCI!A1" display="CONDENSED CONSOLIDATED STATEMENT OF COMPREHENSIVE INCOME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E57"/>
  <sheetViews>
    <sheetView showGridLines="0" zoomScaleNormal="100" workbookViewId="0">
      <pane xSplit="1" ySplit="9" topLeftCell="B37" activePane="bottomRight" state="frozen"/>
      <selection activeCell="J49" sqref="J49"/>
      <selection pane="topRight" activeCell="J49" sqref="J49"/>
      <selection pane="bottomLeft" activeCell="J49" sqref="J49"/>
      <selection pane="bottomRight" activeCell="C48" sqref="C48"/>
    </sheetView>
  </sheetViews>
  <sheetFormatPr defaultColWidth="8.88671875" defaultRowHeight="10.199999999999999" x14ac:dyDescent="0.2"/>
  <cols>
    <col min="1" max="1" width="40.109375" style="74" customWidth="1"/>
    <col min="2" max="2" width="2.44140625" style="50" customWidth="1"/>
    <col min="3" max="3" width="17.5546875" style="73" customWidth="1"/>
    <col min="4" max="4" width="15.88671875" style="73" customWidth="1"/>
    <col min="5" max="16384" width="8.88671875" style="50"/>
  </cols>
  <sheetData>
    <row r="1" spans="1:4" x14ac:dyDescent="0.2">
      <c r="A1" s="32" t="s">
        <v>125</v>
      </c>
    </row>
    <row r="2" spans="1:4" x14ac:dyDescent="0.2">
      <c r="A2" s="13" t="s">
        <v>3</v>
      </c>
    </row>
    <row r="3" spans="1:4" x14ac:dyDescent="0.2">
      <c r="A3" s="13"/>
    </row>
    <row r="4" spans="1:4" x14ac:dyDescent="0.2">
      <c r="B4" s="21" t="s">
        <v>147</v>
      </c>
    </row>
    <row r="5" spans="1:4" x14ac:dyDescent="0.2">
      <c r="B5" s="49" t="s">
        <v>175</v>
      </c>
    </row>
    <row r="6" spans="1:4" x14ac:dyDescent="0.2">
      <c r="B6" s="22"/>
    </row>
    <row r="7" spans="1:4" x14ac:dyDescent="0.2">
      <c r="C7" s="75"/>
      <c r="D7" s="75"/>
    </row>
    <row r="8" spans="1:4" x14ac:dyDescent="0.2">
      <c r="C8" s="138" t="s">
        <v>152</v>
      </c>
      <c r="D8" s="138"/>
    </row>
    <row r="9" spans="1:4" ht="31.2" thickBot="1" x14ac:dyDescent="0.25">
      <c r="B9" s="17"/>
      <c r="C9" s="101" t="s">
        <v>176</v>
      </c>
      <c r="D9" s="101" t="s">
        <v>153</v>
      </c>
    </row>
    <row r="10" spans="1:4" x14ac:dyDescent="0.2">
      <c r="B10" s="17"/>
      <c r="C10" s="76"/>
      <c r="D10" s="76"/>
    </row>
    <row r="11" spans="1:4" x14ac:dyDescent="0.2">
      <c r="A11" s="26"/>
      <c r="B11" s="23"/>
      <c r="C11" s="24"/>
      <c r="D11" s="23"/>
    </row>
    <row r="12" spans="1:4" x14ac:dyDescent="0.2">
      <c r="A12" s="26" t="s">
        <v>83</v>
      </c>
      <c r="B12" s="25"/>
      <c r="C12" s="123">
        <v>167992725</v>
      </c>
      <c r="D12" s="123">
        <v>133814450</v>
      </c>
    </row>
    <row r="13" spans="1:4" x14ac:dyDescent="0.2">
      <c r="A13" s="26" t="s">
        <v>44</v>
      </c>
      <c r="B13" s="25"/>
      <c r="C13" s="3">
        <v>815170</v>
      </c>
      <c r="D13" s="3">
        <v>372046</v>
      </c>
    </row>
    <row r="14" spans="1:4" x14ac:dyDescent="0.2">
      <c r="A14" s="26"/>
      <c r="B14" s="25"/>
      <c r="C14" s="3"/>
      <c r="D14" s="3"/>
    </row>
    <row r="15" spans="1:4" x14ac:dyDescent="0.2">
      <c r="A15" s="26" t="s">
        <v>45</v>
      </c>
      <c r="B15" s="25"/>
      <c r="C15" s="3">
        <v>1245073</v>
      </c>
      <c r="D15" s="3">
        <v>5800747</v>
      </c>
    </row>
    <row r="16" spans="1:4" x14ac:dyDescent="0.2">
      <c r="A16" s="37" t="s">
        <v>46</v>
      </c>
      <c r="B16" s="25"/>
      <c r="C16" s="3">
        <v>-112465996</v>
      </c>
      <c r="D16" s="3">
        <v>-92663662</v>
      </c>
    </row>
    <row r="17" spans="1:4" x14ac:dyDescent="0.2">
      <c r="A17" s="37" t="s">
        <v>47</v>
      </c>
      <c r="B17" s="25"/>
      <c r="C17" s="3">
        <v>-8908360</v>
      </c>
      <c r="D17" s="3">
        <v>-7705445</v>
      </c>
    </row>
    <row r="18" spans="1:4" x14ac:dyDescent="0.2">
      <c r="A18" s="37" t="s">
        <v>64</v>
      </c>
      <c r="B18" s="25"/>
      <c r="C18" s="3">
        <v>-24393720</v>
      </c>
      <c r="D18" s="3">
        <v>-24979527</v>
      </c>
    </row>
    <row r="19" spans="1:4" x14ac:dyDescent="0.2">
      <c r="A19" s="37" t="s">
        <v>154</v>
      </c>
      <c r="B19" s="25"/>
      <c r="C19" s="3">
        <v>-786551</v>
      </c>
      <c r="D19" s="3">
        <v>-1190224</v>
      </c>
    </row>
    <row r="20" spans="1:4" x14ac:dyDescent="0.2">
      <c r="A20" s="37" t="s">
        <v>65</v>
      </c>
      <c r="B20" s="25"/>
      <c r="C20" s="3">
        <v>-15481546</v>
      </c>
      <c r="D20" s="3">
        <v>-14013460</v>
      </c>
    </row>
    <row r="21" spans="1:4" x14ac:dyDescent="0.2">
      <c r="A21" s="37" t="s">
        <v>48</v>
      </c>
      <c r="B21" s="25"/>
      <c r="C21" s="3">
        <v>-164339</v>
      </c>
      <c r="D21" s="3">
        <v>-118142</v>
      </c>
    </row>
    <row r="22" spans="1:4" x14ac:dyDescent="0.2">
      <c r="A22" s="17" t="s">
        <v>126</v>
      </c>
      <c r="B22" s="23"/>
      <c r="C22" s="27">
        <f>SUM(C12:C21)</f>
        <v>7852456</v>
      </c>
      <c r="D22" s="27">
        <f>SUM(D12:D21)</f>
        <v>-683217</v>
      </c>
    </row>
    <row r="23" spans="1:4" x14ac:dyDescent="0.2">
      <c r="A23" s="17"/>
      <c r="B23" s="23"/>
      <c r="C23" s="71"/>
      <c r="D23" s="71"/>
    </row>
    <row r="24" spans="1:4" x14ac:dyDescent="0.2">
      <c r="A24" s="37" t="s">
        <v>49</v>
      </c>
      <c r="B24" s="25"/>
      <c r="C24" s="3">
        <v>13928</v>
      </c>
      <c r="D24" s="3">
        <v>16931</v>
      </c>
    </row>
    <row r="25" spans="1:4" x14ac:dyDescent="0.2">
      <c r="A25" s="37" t="s">
        <v>50</v>
      </c>
      <c r="B25" s="25"/>
      <c r="C25" s="3">
        <v>-7224726</v>
      </c>
      <c r="D25" s="3">
        <v>-5546022</v>
      </c>
    </row>
    <row r="26" spans="1:4" x14ac:dyDescent="0.2">
      <c r="A26" s="17" t="s">
        <v>122</v>
      </c>
      <c r="B26" s="23"/>
      <c r="C26" s="29">
        <f>SUM(C24:C25)</f>
        <v>-7210798</v>
      </c>
      <c r="D26" s="29">
        <f>SUM(D24:D25)</f>
        <v>-5529091</v>
      </c>
    </row>
    <row r="27" spans="1:4" x14ac:dyDescent="0.2">
      <c r="A27" s="17"/>
      <c r="B27" s="23"/>
      <c r="C27" s="72"/>
      <c r="D27" s="72"/>
    </row>
    <row r="28" spans="1:4" x14ac:dyDescent="0.2">
      <c r="A28" s="17" t="s">
        <v>84</v>
      </c>
      <c r="B28" s="23"/>
      <c r="C28" s="29">
        <f>C26+C22</f>
        <v>641658</v>
      </c>
      <c r="D28" s="29">
        <f>D26+D22</f>
        <v>-6212308</v>
      </c>
    </row>
    <row r="29" spans="1:4" x14ac:dyDescent="0.2">
      <c r="A29" s="17"/>
      <c r="B29" s="23"/>
      <c r="C29" s="72"/>
      <c r="D29" s="72"/>
    </row>
    <row r="30" spans="1:4" x14ac:dyDescent="0.2">
      <c r="A30" s="37" t="s">
        <v>51</v>
      </c>
      <c r="B30" s="25"/>
      <c r="C30" s="5">
        <v>-42855</v>
      </c>
      <c r="D30" s="5">
        <v>-12205</v>
      </c>
    </row>
    <row r="31" spans="1:4" x14ac:dyDescent="0.2">
      <c r="A31" s="37"/>
      <c r="B31" s="25"/>
      <c r="C31" s="50"/>
      <c r="D31" s="50"/>
    </row>
    <row r="32" spans="1:4" x14ac:dyDescent="0.2">
      <c r="A32" s="17" t="s">
        <v>118</v>
      </c>
      <c r="B32" s="23"/>
      <c r="C32" s="29">
        <f>SUM(C28:C30)</f>
        <v>598803</v>
      </c>
      <c r="D32" s="29">
        <f>SUM(D28:D30)</f>
        <v>-6224513</v>
      </c>
    </row>
    <row r="33" spans="1:5" x14ac:dyDescent="0.2">
      <c r="B33" s="25"/>
      <c r="C33" s="31"/>
      <c r="D33" s="31"/>
    </row>
    <row r="34" spans="1:5" x14ac:dyDescent="0.2">
      <c r="A34" s="77" t="s">
        <v>52</v>
      </c>
      <c r="B34" s="23"/>
      <c r="C34" s="28"/>
      <c r="D34" s="28"/>
    </row>
    <row r="35" spans="1:5" x14ac:dyDescent="0.2">
      <c r="A35" s="78" t="s">
        <v>53</v>
      </c>
      <c r="B35" s="25"/>
      <c r="C35" s="50"/>
      <c r="D35" s="50"/>
    </row>
    <row r="36" spans="1:5" x14ac:dyDescent="0.2">
      <c r="A36" s="26" t="s">
        <v>54</v>
      </c>
      <c r="B36" s="25"/>
      <c r="C36" s="30">
        <v>569506</v>
      </c>
      <c r="D36" s="30">
        <v>116375</v>
      </c>
    </row>
    <row r="37" spans="1:5" x14ac:dyDescent="0.2">
      <c r="A37" s="26"/>
      <c r="B37" s="25"/>
      <c r="C37" s="30"/>
      <c r="D37" s="30"/>
    </row>
    <row r="38" spans="1:5" x14ac:dyDescent="0.2">
      <c r="A38" s="26"/>
      <c r="B38" s="25"/>
      <c r="C38" s="30"/>
      <c r="D38" s="30"/>
    </row>
    <row r="39" spans="1:5" x14ac:dyDescent="0.2">
      <c r="A39" s="78" t="s">
        <v>85</v>
      </c>
      <c r="B39" s="25"/>
      <c r="C39" s="30"/>
      <c r="D39" s="30"/>
    </row>
    <row r="40" spans="1:5" x14ac:dyDescent="0.2">
      <c r="A40" s="26" t="s">
        <v>2</v>
      </c>
      <c r="B40" s="25"/>
      <c r="C40" s="30">
        <v>0</v>
      </c>
      <c r="D40" s="30">
        <v>0</v>
      </c>
      <c r="E40" s="30"/>
    </row>
    <row r="41" spans="1:5" x14ac:dyDescent="0.2">
      <c r="A41" s="26" t="s">
        <v>86</v>
      </c>
      <c r="B41" s="25"/>
      <c r="C41" s="30">
        <v>0</v>
      </c>
      <c r="D41" s="30">
        <v>0</v>
      </c>
      <c r="E41" s="30"/>
    </row>
    <row r="42" spans="1:5" x14ac:dyDescent="0.2">
      <c r="A42" s="26"/>
      <c r="B42" s="25"/>
      <c r="C42" s="30"/>
      <c r="D42" s="30"/>
    </row>
    <row r="43" spans="1:5" x14ac:dyDescent="0.2">
      <c r="A43" s="17" t="s">
        <v>87</v>
      </c>
      <c r="B43" s="23"/>
      <c r="C43" s="29">
        <f>SUM(C36:C42)</f>
        <v>569506</v>
      </c>
      <c r="D43" s="29">
        <f>SUM(D36:D42)</f>
        <v>116375</v>
      </c>
    </row>
    <row r="44" spans="1:5" x14ac:dyDescent="0.2">
      <c r="B44" s="25"/>
      <c r="C44" s="30"/>
      <c r="D44" s="30"/>
    </row>
    <row r="45" spans="1:5" x14ac:dyDescent="0.2">
      <c r="A45" s="17" t="s">
        <v>88</v>
      </c>
      <c r="B45" s="25"/>
      <c r="C45" s="29">
        <f>C32+C43</f>
        <v>1168309</v>
      </c>
      <c r="D45" s="29">
        <f>D32+D43</f>
        <v>-6108138</v>
      </c>
    </row>
    <row r="46" spans="1:5" x14ac:dyDescent="0.2">
      <c r="B46" s="25"/>
      <c r="C46" s="30"/>
      <c r="D46" s="30"/>
    </row>
    <row r="47" spans="1:5" x14ac:dyDescent="0.2">
      <c r="A47" s="17" t="s">
        <v>121</v>
      </c>
      <c r="B47" s="25"/>
      <c r="C47" s="30"/>
      <c r="D47" s="30"/>
    </row>
    <row r="48" spans="1:5" x14ac:dyDescent="0.2">
      <c r="A48" s="49" t="s">
        <v>90</v>
      </c>
      <c r="B48" s="25"/>
      <c r="C48" s="30">
        <v>-353510</v>
      </c>
      <c r="D48" s="30">
        <v>-5092090</v>
      </c>
    </row>
    <row r="49" spans="1:4" x14ac:dyDescent="0.2">
      <c r="A49" s="49" t="s">
        <v>89</v>
      </c>
      <c r="B49" s="25"/>
      <c r="C49" s="30">
        <v>952313</v>
      </c>
      <c r="D49" s="30">
        <v>-1132423</v>
      </c>
    </row>
    <row r="50" spans="1:4" x14ac:dyDescent="0.2">
      <c r="B50" s="25"/>
      <c r="C50" s="48">
        <f>SUM(C48:C49)</f>
        <v>598803</v>
      </c>
      <c r="D50" s="48">
        <f>SUM(D48:D49)</f>
        <v>-6224513</v>
      </c>
    </row>
    <row r="51" spans="1:4" x14ac:dyDescent="0.2">
      <c r="B51" s="25"/>
      <c r="C51" s="30">
        <f>C50-C32</f>
        <v>0</v>
      </c>
      <c r="D51" s="30">
        <f>D50-D32</f>
        <v>0</v>
      </c>
    </row>
    <row r="52" spans="1:4" x14ac:dyDescent="0.2">
      <c r="A52" s="32" t="s">
        <v>91</v>
      </c>
      <c r="B52" s="25"/>
      <c r="C52" s="30"/>
      <c r="D52" s="30"/>
    </row>
    <row r="53" spans="1:4" x14ac:dyDescent="0.2">
      <c r="A53" s="49" t="s">
        <v>90</v>
      </c>
      <c r="B53" s="25"/>
      <c r="C53" s="30">
        <v>-11805</v>
      </c>
      <c r="D53" s="30">
        <v>-5022265</v>
      </c>
    </row>
    <row r="54" spans="1:4" x14ac:dyDescent="0.2">
      <c r="A54" s="49" t="s">
        <v>89</v>
      </c>
      <c r="B54" s="25"/>
      <c r="C54" s="30">
        <v>1180114</v>
      </c>
      <c r="D54" s="30">
        <v>-1085873</v>
      </c>
    </row>
    <row r="55" spans="1:4" x14ac:dyDescent="0.2">
      <c r="B55" s="25"/>
      <c r="C55" s="48">
        <f>SUM(C53:C54)</f>
        <v>1168309</v>
      </c>
      <c r="D55" s="48">
        <f>SUM(D53:D54)</f>
        <v>-6108138</v>
      </c>
    </row>
    <row r="56" spans="1:4" x14ac:dyDescent="0.2">
      <c r="A56" s="17"/>
      <c r="B56" s="23"/>
      <c r="C56" s="30">
        <f>C55-C45</f>
        <v>0</v>
      </c>
      <c r="D56" s="30">
        <f>D55-D45</f>
        <v>0</v>
      </c>
    </row>
    <row r="57" spans="1:4" x14ac:dyDescent="0.2">
      <c r="A57" s="37" t="s">
        <v>55</v>
      </c>
      <c r="B57" s="25"/>
      <c r="C57" s="125">
        <v>-1E-3</v>
      </c>
      <c r="D57" s="125">
        <v>-0.02</v>
      </c>
    </row>
  </sheetData>
  <mergeCells count="1">
    <mergeCell ref="C8:D8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J72"/>
  <sheetViews>
    <sheetView showGridLines="0" zoomScaleNormal="100" workbookViewId="0">
      <pane ySplit="8" topLeftCell="A46" activePane="bottomLeft" state="frozen"/>
      <selection pane="bottomLeft" activeCell="D61" sqref="D61"/>
    </sheetView>
  </sheetViews>
  <sheetFormatPr defaultColWidth="8.6640625" defaultRowHeight="14.4" x14ac:dyDescent="0.3"/>
  <cols>
    <col min="1" max="1" width="45.88671875" style="14" customWidth="1"/>
    <col min="2" max="2" width="2.44140625" style="43" customWidth="1"/>
    <col min="3" max="3" width="19.6640625" style="15" customWidth="1"/>
    <col min="4" max="4" width="16" style="43" bestFit="1" customWidth="1"/>
    <col min="6" max="16384" width="8.6640625" style="43"/>
  </cols>
  <sheetData>
    <row r="1" spans="1:10" x14ac:dyDescent="0.3">
      <c r="A1" s="32" t="s">
        <v>125</v>
      </c>
      <c r="C1" s="12"/>
    </row>
    <row r="2" spans="1:10" x14ac:dyDescent="0.3">
      <c r="A2" s="13" t="s">
        <v>3</v>
      </c>
      <c r="C2" s="12"/>
    </row>
    <row r="3" spans="1:10" x14ac:dyDescent="0.3">
      <c r="A3" s="13"/>
      <c r="C3" s="12"/>
    </row>
    <row r="4" spans="1:10" x14ac:dyDescent="0.3">
      <c r="B4" s="51" t="s">
        <v>148</v>
      </c>
      <c r="C4" s="16"/>
    </row>
    <row r="5" spans="1:10" x14ac:dyDescent="0.3">
      <c r="B5" s="49" t="s">
        <v>177</v>
      </c>
      <c r="C5" s="12"/>
    </row>
    <row r="6" spans="1:10" x14ac:dyDescent="0.3">
      <c r="B6" s="52"/>
      <c r="C6" s="12"/>
    </row>
    <row r="7" spans="1:10" x14ac:dyDescent="0.3">
      <c r="A7" s="20"/>
      <c r="C7" s="47"/>
      <c r="D7" s="47"/>
    </row>
    <row r="8" spans="1:10" x14ac:dyDescent="0.3">
      <c r="A8" s="20"/>
      <c r="B8" s="17"/>
      <c r="C8" s="80" t="s">
        <v>178</v>
      </c>
      <c r="D8" s="80" t="s">
        <v>179</v>
      </c>
    </row>
    <row r="9" spans="1:10" ht="20.399999999999999" x14ac:dyDescent="0.3">
      <c r="A9" s="20"/>
      <c r="B9" s="17"/>
      <c r="C9" s="110" t="s">
        <v>156</v>
      </c>
      <c r="D9" s="110" t="s">
        <v>157</v>
      </c>
    </row>
    <row r="10" spans="1:10" s="50" customFormat="1" ht="10.199999999999999" x14ac:dyDescent="0.2">
      <c r="A10" s="17" t="s">
        <v>4</v>
      </c>
      <c r="B10" s="17"/>
      <c r="C10" s="103"/>
      <c r="D10" s="102"/>
      <c r="H10" s="11"/>
      <c r="I10" s="34"/>
      <c r="J10" s="34"/>
    </row>
    <row r="11" spans="1:10" s="50" customFormat="1" ht="10.199999999999999" x14ac:dyDescent="0.2">
      <c r="A11" s="17" t="s">
        <v>5</v>
      </c>
      <c r="B11" s="25"/>
      <c r="C11" s="37"/>
      <c r="D11" s="34"/>
      <c r="H11" s="11"/>
      <c r="I11" s="34"/>
      <c r="J11" s="34"/>
    </row>
    <row r="12" spans="1:10" s="50" customFormat="1" ht="10.199999999999999" x14ac:dyDescent="0.2">
      <c r="A12" s="37" t="s">
        <v>6</v>
      </c>
      <c r="B12" s="25"/>
      <c r="C12" s="3">
        <v>87999441</v>
      </c>
      <c r="D12" s="3">
        <v>87999441</v>
      </c>
      <c r="H12" s="34"/>
      <c r="I12" s="79"/>
      <c r="J12" s="79"/>
    </row>
    <row r="13" spans="1:10" s="50" customFormat="1" ht="10.199999999999999" x14ac:dyDescent="0.2">
      <c r="A13" s="37" t="s">
        <v>158</v>
      </c>
      <c r="B13" s="25"/>
      <c r="C13" s="3">
        <v>105370561</v>
      </c>
      <c r="D13" s="3">
        <v>107013411</v>
      </c>
      <c r="H13" s="34"/>
      <c r="I13" s="79"/>
      <c r="J13" s="79"/>
    </row>
    <row r="14" spans="1:10" s="50" customFormat="1" ht="10.199999999999999" x14ac:dyDescent="0.2">
      <c r="A14" s="37" t="s">
        <v>7</v>
      </c>
      <c r="B14" s="25"/>
      <c r="C14" s="3">
        <v>230848003</v>
      </c>
      <c r="D14" s="3">
        <v>237547023</v>
      </c>
      <c r="H14" s="34"/>
      <c r="I14" s="79"/>
      <c r="J14" s="79"/>
    </row>
    <row r="15" spans="1:10" s="50" customFormat="1" ht="10.199999999999999" x14ac:dyDescent="0.2">
      <c r="A15" s="37" t="s">
        <v>8</v>
      </c>
      <c r="B15" s="25"/>
      <c r="C15" s="3">
        <v>27495523</v>
      </c>
      <c r="D15" s="3">
        <v>19470509</v>
      </c>
      <c r="H15" s="34"/>
      <c r="I15" s="79"/>
      <c r="J15" s="79"/>
    </row>
    <row r="16" spans="1:10" s="50" customFormat="1" ht="10.8" thickBot="1" x14ac:dyDescent="0.25">
      <c r="A16" s="37" t="s">
        <v>9</v>
      </c>
      <c r="B16" s="25"/>
      <c r="C16" s="3">
        <v>2925143</v>
      </c>
      <c r="D16" s="3">
        <v>4456913</v>
      </c>
      <c r="H16" s="34"/>
      <c r="I16" s="79"/>
      <c r="J16" s="79"/>
    </row>
    <row r="17" spans="1:10" s="50" customFormat="1" ht="10.8" thickBot="1" x14ac:dyDescent="0.25">
      <c r="A17" s="17" t="s">
        <v>10</v>
      </c>
      <c r="B17" s="25"/>
      <c r="C17" s="55">
        <f>SUM(C12:C16)</f>
        <v>454638671</v>
      </c>
      <c r="D17" s="55">
        <f>SUM(D12:D16)</f>
        <v>456487297</v>
      </c>
      <c r="H17" s="11"/>
      <c r="I17" s="79"/>
      <c r="J17" s="79"/>
    </row>
    <row r="18" spans="1:10" s="50" customFormat="1" ht="10.199999999999999" x14ac:dyDescent="0.2">
      <c r="A18" s="34"/>
      <c r="B18" s="25"/>
      <c r="C18" s="56"/>
      <c r="D18" s="56"/>
      <c r="H18" s="11"/>
      <c r="I18" s="34"/>
      <c r="J18" s="34"/>
    </row>
    <row r="19" spans="1:10" s="50" customFormat="1" ht="10.199999999999999" x14ac:dyDescent="0.2">
      <c r="A19" s="17" t="s">
        <v>11</v>
      </c>
      <c r="B19" s="25"/>
      <c r="C19" s="57"/>
      <c r="D19" s="57"/>
      <c r="H19" s="34"/>
      <c r="I19" s="79"/>
      <c r="J19" s="79"/>
    </row>
    <row r="20" spans="1:10" s="50" customFormat="1" ht="10.199999999999999" x14ac:dyDescent="0.2">
      <c r="A20" s="34" t="s">
        <v>12</v>
      </c>
      <c r="B20" s="25"/>
      <c r="C20" s="54">
        <v>93964351</v>
      </c>
      <c r="D20" s="54">
        <v>98396518</v>
      </c>
      <c r="F20" s="37"/>
      <c r="H20" s="34"/>
      <c r="I20" s="79"/>
      <c r="J20" s="79"/>
    </row>
    <row r="21" spans="1:10" s="50" customFormat="1" ht="10.199999999999999" x14ac:dyDescent="0.2">
      <c r="A21" s="34" t="s">
        <v>13</v>
      </c>
      <c r="B21" s="25"/>
      <c r="C21" s="54">
        <v>95723492</v>
      </c>
      <c r="D21" s="54">
        <v>75441232</v>
      </c>
      <c r="F21" s="37"/>
      <c r="H21" s="34"/>
      <c r="I21" s="79"/>
      <c r="J21" s="79"/>
    </row>
    <row r="22" spans="1:10" s="50" customFormat="1" ht="10.199999999999999" x14ac:dyDescent="0.2">
      <c r="A22" s="34" t="s">
        <v>14</v>
      </c>
      <c r="B22" s="25"/>
      <c r="C22" s="54">
        <v>7112223</v>
      </c>
      <c r="D22" s="54">
        <v>5162934</v>
      </c>
      <c r="F22" s="37"/>
      <c r="H22" s="34"/>
      <c r="I22" s="79"/>
      <c r="J22" s="79"/>
    </row>
    <row r="23" spans="1:10" s="50" customFormat="1" ht="10.199999999999999" x14ac:dyDescent="0.2">
      <c r="A23" s="34" t="s">
        <v>15</v>
      </c>
      <c r="B23" s="23"/>
      <c r="C23" s="54">
        <v>3667359</v>
      </c>
      <c r="D23" s="54">
        <v>2443357</v>
      </c>
      <c r="F23" s="37"/>
      <c r="H23" s="34"/>
      <c r="I23" s="34"/>
      <c r="J23" s="79"/>
    </row>
    <row r="24" spans="1:10" s="50" customFormat="1" ht="10.8" thickBot="1" x14ac:dyDescent="0.25">
      <c r="A24" s="34" t="s">
        <v>16</v>
      </c>
      <c r="B24" s="25"/>
      <c r="C24" s="54">
        <v>6121262</v>
      </c>
      <c r="D24" s="54">
        <v>24182258</v>
      </c>
      <c r="F24" s="37"/>
      <c r="H24" s="11"/>
      <c r="I24" s="79"/>
      <c r="J24" s="79"/>
    </row>
    <row r="25" spans="1:10" s="50" customFormat="1" ht="10.8" thickBot="1" x14ac:dyDescent="0.25">
      <c r="A25" s="17" t="s">
        <v>17</v>
      </c>
      <c r="B25" s="25"/>
      <c r="C25" s="58">
        <f>SUM(C20:C24)</f>
        <v>206588687</v>
      </c>
      <c r="D25" s="58">
        <f>SUM(D20:D24)</f>
        <v>205626299</v>
      </c>
      <c r="H25" s="11"/>
      <c r="I25" s="79"/>
      <c r="J25" s="79"/>
    </row>
    <row r="26" spans="1:10" s="50" customFormat="1" ht="10.8" thickBot="1" x14ac:dyDescent="0.25">
      <c r="A26" s="34"/>
      <c r="B26" s="23"/>
      <c r="C26" s="59"/>
      <c r="D26" s="60"/>
      <c r="H26" s="11"/>
      <c r="I26" s="34"/>
      <c r="J26" s="34"/>
    </row>
    <row r="27" spans="1:10" s="50" customFormat="1" ht="10.8" thickBot="1" x14ac:dyDescent="0.25">
      <c r="A27" s="17" t="s">
        <v>18</v>
      </c>
      <c r="B27" s="23"/>
      <c r="C27" s="61">
        <f>C25+C17</f>
        <v>661227358</v>
      </c>
      <c r="D27" s="61">
        <f>D25+D17</f>
        <v>662113596</v>
      </c>
      <c r="H27" s="11"/>
      <c r="I27" s="34"/>
      <c r="J27" s="34"/>
    </row>
    <row r="28" spans="1:10" s="50" customFormat="1" ht="10.8" thickTop="1" x14ac:dyDescent="0.2">
      <c r="A28" s="34"/>
      <c r="B28" s="25"/>
      <c r="C28" s="62"/>
      <c r="D28" s="62"/>
      <c r="H28" s="34"/>
      <c r="I28" s="79"/>
      <c r="J28" s="79"/>
    </row>
    <row r="29" spans="1:10" s="50" customFormat="1" ht="10.199999999999999" x14ac:dyDescent="0.2">
      <c r="A29" s="17" t="s">
        <v>19</v>
      </c>
      <c r="B29" s="23"/>
      <c r="C29" s="57"/>
      <c r="D29" s="57"/>
      <c r="H29" s="34"/>
      <c r="I29" s="34"/>
      <c r="J29" s="34"/>
    </row>
    <row r="30" spans="1:10" s="50" customFormat="1" ht="10.199999999999999" x14ac:dyDescent="0.2">
      <c r="A30" s="17" t="s">
        <v>20</v>
      </c>
      <c r="B30" s="25"/>
      <c r="C30" s="57"/>
      <c r="D30" s="57"/>
      <c r="H30" s="34"/>
      <c r="I30" s="79"/>
      <c r="J30" s="79"/>
    </row>
    <row r="31" spans="1:10" s="50" customFormat="1" ht="10.199999999999999" x14ac:dyDescent="0.2">
      <c r="A31" s="37" t="s">
        <v>21</v>
      </c>
      <c r="B31" s="25"/>
      <c r="C31" s="3">
        <v>248672220</v>
      </c>
      <c r="D31" s="3">
        <v>248672220</v>
      </c>
      <c r="F31" s="37"/>
      <c r="H31" s="34"/>
      <c r="I31" s="79"/>
      <c r="J31" s="79"/>
    </row>
    <row r="32" spans="1:10" s="50" customFormat="1" ht="10.199999999999999" x14ac:dyDescent="0.2">
      <c r="A32" s="34" t="s">
        <v>22</v>
      </c>
      <c r="B32" s="23"/>
      <c r="C32" s="3">
        <v>44</v>
      </c>
      <c r="D32" s="3">
        <v>44</v>
      </c>
      <c r="F32" s="37"/>
      <c r="H32" s="34"/>
      <c r="I32" s="79"/>
      <c r="J32" s="79"/>
    </row>
    <row r="33" spans="1:10" s="50" customFormat="1" ht="10.199999999999999" x14ac:dyDescent="0.2">
      <c r="A33" s="34" t="s">
        <v>23</v>
      </c>
      <c r="B33" s="23"/>
      <c r="C33" s="3">
        <v>18822243</v>
      </c>
      <c r="D33" s="3">
        <v>18822243</v>
      </c>
      <c r="F33" s="37"/>
      <c r="H33" s="34"/>
      <c r="I33" s="79"/>
      <c r="J33" s="79"/>
    </row>
    <row r="34" spans="1:10" s="50" customFormat="1" ht="10.199999999999999" x14ac:dyDescent="0.2">
      <c r="A34" s="50" t="s">
        <v>24</v>
      </c>
      <c r="B34" s="25"/>
      <c r="C34" s="3">
        <v>790668</v>
      </c>
      <c r="D34" s="3">
        <v>448963</v>
      </c>
      <c r="H34" s="11"/>
      <c r="I34" s="79"/>
      <c r="J34" s="79"/>
    </row>
    <row r="35" spans="1:10" s="50" customFormat="1" ht="10.8" thickBot="1" x14ac:dyDescent="0.25">
      <c r="A35" s="34" t="s">
        <v>25</v>
      </c>
      <c r="B35" s="25"/>
      <c r="C35" s="3">
        <v>-85390972</v>
      </c>
      <c r="D35" s="3">
        <v>-85037462</v>
      </c>
      <c r="F35" s="37"/>
      <c r="H35" s="11"/>
      <c r="I35" s="34"/>
      <c r="J35" s="34"/>
    </row>
    <row r="36" spans="1:10" s="50" customFormat="1" ht="10.8" thickBot="1" x14ac:dyDescent="0.25">
      <c r="A36" s="17" t="s">
        <v>26</v>
      </c>
      <c r="B36" s="25"/>
      <c r="C36" s="58">
        <f>SUM(C31:C35)</f>
        <v>182894203</v>
      </c>
      <c r="D36" s="58">
        <f>SUM(D31:D35)</f>
        <v>182906008</v>
      </c>
      <c r="H36" s="34"/>
      <c r="I36" s="79"/>
      <c r="J36" s="79"/>
    </row>
    <row r="37" spans="1:10" s="50" customFormat="1" ht="10.199999999999999" x14ac:dyDescent="0.2">
      <c r="A37" s="17"/>
      <c r="B37" s="25"/>
      <c r="C37" s="63"/>
      <c r="D37" s="63"/>
      <c r="H37" s="34"/>
      <c r="I37" s="79"/>
      <c r="J37" s="79"/>
    </row>
    <row r="38" spans="1:10" s="50" customFormat="1" ht="10.199999999999999" x14ac:dyDescent="0.2">
      <c r="A38" s="34" t="s">
        <v>27</v>
      </c>
      <c r="B38" s="25"/>
      <c r="C38" s="64">
        <v>19887268</v>
      </c>
      <c r="D38" s="64">
        <v>18707154</v>
      </c>
      <c r="H38" s="34"/>
      <c r="I38" s="79"/>
      <c r="J38" s="79"/>
    </row>
    <row r="39" spans="1:10" s="50" customFormat="1" ht="10.199999999999999" x14ac:dyDescent="0.2">
      <c r="A39" s="34"/>
      <c r="B39" s="25"/>
      <c r="C39" s="64"/>
      <c r="D39" s="64"/>
      <c r="H39" s="34"/>
      <c r="I39" s="79"/>
      <c r="J39" s="79"/>
    </row>
    <row r="40" spans="1:10" s="50" customFormat="1" ht="10.8" thickBot="1" x14ac:dyDescent="0.25">
      <c r="A40" s="17" t="s">
        <v>28</v>
      </c>
      <c r="B40" s="25"/>
      <c r="C40" s="65">
        <f>SUM(C36:C38)</f>
        <v>202781471</v>
      </c>
      <c r="D40" s="65">
        <f>SUM(D36:D38)</f>
        <v>201613162</v>
      </c>
      <c r="H40" s="34"/>
      <c r="I40" s="79"/>
      <c r="J40" s="79"/>
    </row>
    <row r="41" spans="1:10" s="50" customFormat="1" ht="11.55" customHeight="1" x14ac:dyDescent="0.2">
      <c r="A41" s="66"/>
      <c r="B41" s="25"/>
      <c r="C41" s="67"/>
      <c r="D41" s="67"/>
      <c r="H41" s="11"/>
      <c r="I41" s="79"/>
      <c r="J41" s="79"/>
    </row>
    <row r="42" spans="1:10" s="50" customFormat="1" ht="10.199999999999999" x14ac:dyDescent="0.2">
      <c r="A42" s="17"/>
      <c r="B42" s="23"/>
      <c r="C42" s="68"/>
      <c r="D42" s="69"/>
      <c r="H42" s="11"/>
      <c r="I42" s="34"/>
      <c r="J42" s="34"/>
    </row>
    <row r="43" spans="1:10" s="50" customFormat="1" ht="10.199999999999999" x14ac:dyDescent="0.2">
      <c r="A43" s="17" t="s">
        <v>29</v>
      </c>
      <c r="B43" s="25"/>
      <c r="C43" s="57"/>
      <c r="D43" s="70"/>
      <c r="H43" s="34"/>
      <c r="I43" s="79"/>
      <c r="J43" s="79"/>
    </row>
    <row r="44" spans="1:10" s="50" customFormat="1" ht="11.55" customHeight="1" x14ac:dyDescent="0.2">
      <c r="A44" s="37" t="s">
        <v>30</v>
      </c>
      <c r="B44" s="25"/>
      <c r="C44" s="54">
        <v>150930307</v>
      </c>
      <c r="D44" s="54">
        <v>143313558</v>
      </c>
      <c r="H44" s="34"/>
      <c r="I44" s="79"/>
      <c r="J44" s="79"/>
    </row>
    <row r="45" spans="1:10" s="50" customFormat="1" ht="11.55" customHeight="1" x14ac:dyDescent="0.2">
      <c r="A45" s="37" t="s">
        <v>31</v>
      </c>
      <c r="B45" s="25"/>
      <c r="C45" s="54">
        <v>13261837</v>
      </c>
      <c r="D45" s="54">
        <v>9542346</v>
      </c>
      <c r="F45" s="37"/>
      <c r="H45" s="34"/>
      <c r="I45" s="79"/>
      <c r="J45" s="79"/>
    </row>
    <row r="46" spans="1:10" s="50" customFormat="1" ht="11.55" customHeight="1" x14ac:dyDescent="0.2">
      <c r="A46" s="34" t="s">
        <v>32</v>
      </c>
      <c r="B46" s="25"/>
      <c r="C46" s="54">
        <v>1263667</v>
      </c>
      <c r="D46" s="54">
        <v>5364805</v>
      </c>
      <c r="H46" s="34"/>
      <c r="I46" s="79"/>
      <c r="J46" s="79"/>
    </row>
    <row r="47" spans="1:10" s="50" customFormat="1" ht="11.55" customHeight="1" thickBot="1" x14ac:dyDescent="0.25">
      <c r="A47" s="37" t="s">
        <v>33</v>
      </c>
      <c r="B47" s="25"/>
      <c r="C47" s="64">
        <v>22682400</v>
      </c>
      <c r="D47" s="64">
        <v>22896466</v>
      </c>
      <c r="H47" s="34"/>
      <c r="I47" s="79"/>
      <c r="J47" s="79"/>
    </row>
    <row r="48" spans="1:10" s="50" customFormat="1" ht="13.8" customHeight="1" thickBot="1" x14ac:dyDescent="0.25">
      <c r="A48" s="17" t="s">
        <v>34</v>
      </c>
      <c r="B48" s="25"/>
      <c r="C48" s="58">
        <f>SUM(C44:C47)</f>
        <v>188138211</v>
      </c>
      <c r="D48" s="58">
        <f>SUM(D44:D47)</f>
        <v>181117175</v>
      </c>
      <c r="H48" s="34"/>
      <c r="I48" s="79"/>
      <c r="J48" s="79"/>
    </row>
    <row r="49" spans="1:10" s="50" customFormat="1" ht="10.199999999999999" x14ac:dyDescent="0.2">
      <c r="A49" s="34"/>
      <c r="B49" s="25"/>
      <c r="C49" s="41"/>
      <c r="D49" s="41"/>
      <c r="H49" s="11"/>
      <c r="I49" s="79"/>
      <c r="J49" s="79"/>
    </row>
    <row r="50" spans="1:10" s="50" customFormat="1" ht="10.199999999999999" x14ac:dyDescent="0.2">
      <c r="A50" s="17" t="s">
        <v>35</v>
      </c>
      <c r="B50" s="25"/>
      <c r="C50" s="57"/>
      <c r="D50" s="57"/>
      <c r="H50" s="11"/>
      <c r="I50" s="79"/>
      <c r="J50" s="79"/>
    </row>
    <row r="51" spans="1:10" s="50" customFormat="1" ht="11.55" customHeight="1" x14ac:dyDescent="0.2">
      <c r="A51" s="50" t="s">
        <v>30</v>
      </c>
      <c r="B51" s="25"/>
      <c r="C51" s="54">
        <v>112062850</v>
      </c>
      <c r="D51" s="54">
        <v>125659978</v>
      </c>
      <c r="H51" s="11"/>
      <c r="I51" s="79"/>
      <c r="J51" s="79"/>
    </row>
    <row r="52" spans="1:10" s="50" customFormat="1" ht="11.55" customHeight="1" x14ac:dyDescent="0.2">
      <c r="A52" s="50" t="s">
        <v>31</v>
      </c>
      <c r="B52" s="25"/>
      <c r="C52" s="54">
        <v>4963883</v>
      </c>
      <c r="D52" s="54">
        <v>4293836</v>
      </c>
    </row>
    <row r="53" spans="1:10" s="50" customFormat="1" ht="11.55" customHeight="1" x14ac:dyDescent="0.2">
      <c r="A53" s="50" t="s">
        <v>36</v>
      </c>
      <c r="B53" s="23"/>
      <c r="C53" s="54">
        <v>12747000</v>
      </c>
      <c r="D53" s="54">
        <v>12746250</v>
      </c>
    </row>
    <row r="54" spans="1:10" s="50" customFormat="1" ht="11.55" customHeight="1" x14ac:dyDescent="0.2">
      <c r="A54" s="50" t="s">
        <v>37</v>
      </c>
      <c r="B54" s="25"/>
      <c r="C54" s="54">
        <v>124756771</v>
      </c>
      <c r="D54" s="54">
        <v>125349001</v>
      </c>
    </row>
    <row r="55" spans="1:10" s="50" customFormat="1" ht="11.55" customHeight="1" x14ac:dyDescent="0.2">
      <c r="A55" s="50" t="s">
        <v>38</v>
      </c>
      <c r="C55" s="54">
        <v>8300935</v>
      </c>
      <c r="D55" s="54">
        <v>7969231</v>
      </c>
    </row>
    <row r="56" spans="1:10" s="50" customFormat="1" ht="10.199999999999999" x14ac:dyDescent="0.2">
      <c r="A56" s="50" t="s">
        <v>39</v>
      </c>
      <c r="C56" s="54">
        <v>1504450</v>
      </c>
      <c r="D56" s="54">
        <v>1249085</v>
      </c>
    </row>
    <row r="57" spans="1:10" s="50" customFormat="1" ht="11.55" customHeight="1" thickBot="1" x14ac:dyDescent="0.25">
      <c r="A57" s="50" t="s">
        <v>32</v>
      </c>
      <c r="C57" s="54">
        <v>5971787</v>
      </c>
      <c r="D57" s="54">
        <v>2115878</v>
      </c>
    </row>
    <row r="58" spans="1:10" s="50" customFormat="1" ht="14.4" customHeight="1" thickBot="1" x14ac:dyDescent="0.25">
      <c r="A58" s="17" t="s">
        <v>40</v>
      </c>
      <c r="C58" s="58">
        <f>SUM(C51:C57)</f>
        <v>270307676</v>
      </c>
      <c r="D58" s="58">
        <f>SUM(D51:D57)</f>
        <v>279383259</v>
      </c>
    </row>
    <row r="59" spans="1:10" s="50" customFormat="1" ht="10.8" thickBot="1" x14ac:dyDescent="0.25">
      <c r="A59" s="17"/>
      <c r="C59" s="58"/>
      <c r="D59" s="58"/>
    </row>
    <row r="60" spans="1:10" s="50" customFormat="1" ht="10.8" thickBot="1" x14ac:dyDescent="0.25">
      <c r="A60" s="17" t="s">
        <v>41</v>
      </c>
      <c r="C60" s="58">
        <f>C58+C48</f>
        <v>458445887</v>
      </c>
      <c r="D60" s="58">
        <f>D58+D48</f>
        <v>460500434</v>
      </c>
    </row>
    <row r="61" spans="1:10" s="50" customFormat="1" ht="10.8" thickBot="1" x14ac:dyDescent="0.25">
      <c r="A61" s="34"/>
      <c r="C61" s="59"/>
      <c r="D61" s="59" t="s">
        <v>1</v>
      </c>
    </row>
    <row r="62" spans="1:10" s="50" customFormat="1" ht="10.8" thickBot="1" x14ac:dyDescent="0.25">
      <c r="A62" s="17" t="s">
        <v>42</v>
      </c>
      <c r="C62" s="61">
        <f>C60+C40</f>
        <v>661227358</v>
      </c>
      <c r="D62" s="61">
        <f>D60+D40</f>
        <v>662113596</v>
      </c>
    </row>
    <row r="63" spans="1:10" s="50" customFormat="1" ht="10.8" thickTop="1" x14ac:dyDescent="0.2">
      <c r="C63" s="15"/>
      <c r="D63" s="42"/>
    </row>
    <row r="64" spans="1:10" x14ac:dyDescent="0.3">
      <c r="D64" s="42"/>
    </row>
    <row r="65" spans="4:4" x14ac:dyDescent="0.3">
      <c r="D65" s="42"/>
    </row>
    <row r="66" spans="4:4" x14ac:dyDescent="0.3">
      <c r="D66" s="42"/>
    </row>
    <row r="67" spans="4:4" x14ac:dyDescent="0.3">
      <c r="D67" s="42"/>
    </row>
    <row r="68" spans="4:4" x14ac:dyDescent="0.3">
      <c r="D68" s="42"/>
    </row>
    <row r="69" spans="4:4" x14ac:dyDescent="0.3">
      <c r="D69" s="42"/>
    </row>
    <row r="70" spans="4:4" x14ac:dyDescent="0.3">
      <c r="D70" s="42"/>
    </row>
    <row r="71" spans="4:4" x14ac:dyDescent="0.3">
      <c r="D71" s="42"/>
    </row>
    <row r="72" spans="4:4" x14ac:dyDescent="0.3">
      <c r="D72" s="42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32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A13" sqref="A13"/>
    </sheetView>
  </sheetViews>
  <sheetFormatPr defaultColWidth="8.6640625" defaultRowHeight="10.199999999999999" x14ac:dyDescent="0.2"/>
  <cols>
    <col min="1" max="1" width="42.88671875" style="14" bestFit="1" customWidth="1"/>
    <col min="2" max="2" width="2.44140625" style="43" bestFit="1" customWidth="1"/>
    <col min="3" max="3" width="11.6640625" style="1" customWidth="1"/>
    <col min="4" max="4" width="9.6640625" style="1" customWidth="1"/>
    <col min="5" max="5" width="10.6640625" style="1" bestFit="1" customWidth="1"/>
    <col min="6" max="6" width="17.5546875" style="1" customWidth="1"/>
    <col min="7" max="7" width="13.44140625" style="1" customWidth="1"/>
    <col min="8" max="8" width="24.21875" style="1" customWidth="1"/>
    <col min="9" max="9" width="12.44140625" style="1" bestFit="1" customWidth="1"/>
    <col min="10" max="10" width="12.6640625" style="1" customWidth="1"/>
    <col min="11" max="16384" width="8.6640625" style="43"/>
  </cols>
  <sheetData>
    <row r="1" spans="1:10" x14ac:dyDescent="0.2">
      <c r="A1" s="32" t="str">
        <f>SOFP!A1</f>
        <v>ROCA INDUSTRY HOLDINGROCK1 S.A.</v>
      </c>
    </row>
    <row r="2" spans="1:10" x14ac:dyDescent="0.2">
      <c r="A2" s="13" t="s">
        <v>3</v>
      </c>
    </row>
    <row r="4" spans="1:10" x14ac:dyDescent="0.2">
      <c r="C4" s="39" t="s">
        <v>149</v>
      </c>
      <c r="D4" s="2"/>
    </row>
    <row r="5" spans="1:10" x14ac:dyDescent="0.2">
      <c r="C5" s="49" t="s">
        <v>180</v>
      </c>
      <c r="D5" s="33"/>
    </row>
    <row r="7" spans="1:10" x14ac:dyDescent="0.2">
      <c r="C7" s="139"/>
      <c r="D7" s="139"/>
      <c r="E7" s="139"/>
      <c r="F7" s="139"/>
      <c r="G7" s="140"/>
      <c r="H7" s="53"/>
    </row>
    <row r="8" spans="1:10" ht="37.200000000000003" customHeight="1" x14ac:dyDescent="0.2">
      <c r="A8" s="19"/>
      <c r="B8" s="19"/>
      <c r="C8" s="81" t="s">
        <v>76</v>
      </c>
      <c r="D8" s="81" t="s">
        <v>77</v>
      </c>
      <c r="E8" s="81" t="s">
        <v>78</v>
      </c>
      <c r="F8" s="81" t="s">
        <v>79</v>
      </c>
      <c r="G8" s="81" t="s">
        <v>80</v>
      </c>
      <c r="H8" s="81" t="s">
        <v>81</v>
      </c>
      <c r="I8" s="81" t="s">
        <v>92</v>
      </c>
      <c r="J8" s="81" t="s">
        <v>82</v>
      </c>
    </row>
    <row r="9" spans="1:10" x14ac:dyDescent="0.2">
      <c r="C9" s="8"/>
      <c r="D9" s="9"/>
      <c r="E9" s="9"/>
      <c r="F9" s="10"/>
      <c r="G9" s="10"/>
      <c r="H9" s="8"/>
      <c r="I9" s="8"/>
      <c r="J9" s="8"/>
    </row>
    <row r="10" spans="1:10" ht="10.8" thickBot="1" x14ac:dyDescent="0.25">
      <c r="A10" s="38" t="s">
        <v>162</v>
      </c>
      <c r="B10" s="23"/>
      <c r="C10" s="85">
        <v>248672220</v>
      </c>
      <c r="D10" s="85">
        <v>44</v>
      </c>
      <c r="E10" s="85">
        <v>18822243</v>
      </c>
      <c r="F10" s="85">
        <v>334872</v>
      </c>
      <c r="G10" s="85">
        <v>-57063967</v>
      </c>
      <c r="H10" s="85">
        <f>SUM(C10:G10)</f>
        <v>210765412</v>
      </c>
      <c r="I10" s="85">
        <v>24042654</v>
      </c>
      <c r="J10" s="85">
        <f>H10+I10</f>
        <v>234808066</v>
      </c>
    </row>
    <row r="11" spans="1:10" x14ac:dyDescent="0.2">
      <c r="A11" s="37" t="s">
        <v>159</v>
      </c>
      <c r="B11" s="34"/>
      <c r="C11" s="5">
        <v>0</v>
      </c>
      <c r="D11" s="6">
        <v>0</v>
      </c>
      <c r="E11" s="6">
        <v>0</v>
      </c>
      <c r="F11" s="5">
        <v>0</v>
      </c>
      <c r="G11" s="5">
        <v>-5092090</v>
      </c>
      <c r="H11" s="5">
        <f t="shared" ref="H11:H12" si="0">SUM(C11:G11)</f>
        <v>-5092090</v>
      </c>
      <c r="I11" s="5">
        <v>-1132423</v>
      </c>
      <c r="J11" s="5">
        <f t="shared" ref="J11:J12" si="1">H11+I11</f>
        <v>-6224513</v>
      </c>
    </row>
    <row r="12" spans="1:10" x14ac:dyDescent="0.2">
      <c r="A12" s="37" t="s">
        <v>52</v>
      </c>
      <c r="B12" s="34"/>
      <c r="C12" s="5">
        <v>0</v>
      </c>
      <c r="D12" s="6">
        <v>0</v>
      </c>
      <c r="E12" s="6">
        <v>0</v>
      </c>
      <c r="F12" s="5">
        <v>69825</v>
      </c>
      <c r="G12" s="5">
        <v>0</v>
      </c>
      <c r="H12" s="5">
        <f t="shared" si="0"/>
        <v>69825</v>
      </c>
      <c r="I12" s="5">
        <v>46550</v>
      </c>
      <c r="J12" s="5">
        <f t="shared" si="1"/>
        <v>116375</v>
      </c>
    </row>
    <row r="13" spans="1:10" ht="10.8" thickBot="1" x14ac:dyDescent="0.25">
      <c r="A13" s="38" t="s">
        <v>160</v>
      </c>
      <c r="B13" s="34"/>
      <c r="C13" s="83">
        <f>SUM(C11:C12)</f>
        <v>0</v>
      </c>
      <c r="D13" s="84">
        <f t="shared" ref="D13:J13" si="2">SUM(D11:D12)</f>
        <v>0</v>
      </c>
      <c r="E13" s="85">
        <f t="shared" si="2"/>
        <v>0</v>
      </c>
      <c r="F13" s="85">
        <f t="shared" si="2"/>
        <v>69825</v>
      </c>
      <c r="G13" s="85">
        <f t="shared" si="2"/>
        <v>-5092090</v>
      </c>
      <c r="H13" s="85">
        <f t="shared" si="2"/>
        <v>-5022265</v>
      </c>
      <c r="I13" s="85">
        <f t="shared" si="2"/>
        <v>-1085873</v>
      </c>
      <c r="J13" s="85">
        <f t="shared" si="2"/>
        <v>-6108138</v>
      </c>
    </row>
    <row r="14" spans="1:10" x14ac:dyDescent="0.2">
      <c r="A14" s="17"/>
      <c r="B14" s="34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18" t="s">
        <v>74</v>
      </c>
      <c r="B15" s="23"/>
      <c r="C15" s="5"/>
      <c r="D15" s="6"/>
      <c r="E15" s="6"/>
      <c r="F15" s="5"/>
      <c r="G15" s="5"/>
      <c r="H15" s="5"/>
      <c r="I15" s="5"/>
      <c r="J15" s="5"/>
    </row>
    <row r="16" spans="1:10" x14ac:dyDescent="0.2">
      <c r="A16" s="37" t="s">
        <v>161</v>
      </c>
      <c r="B16" s="23"/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f t="shared" ref="H16" si="3">SUM(C16:G16)</f>
        <v>0</v>
      </c>
      <c r="I16" s="5">
        <v>0</v>
      </c>
      <c r="J16" s="5">
        <f t="shared" ref="J16:J18" si="4">H16+I16</f>
        <v>0</v>
      </c>
    </row>
    <row r="17" spans="1:10" x14ac:dyDescent="0.2">
      <c r="A17" s="37" t="s">
        <v>75</v>
      </c>
      <c r="B17" s="23"/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f t="shared" ref="H17:H18" si="5">SUM(C17:G17)</f>
        <v>0</v>
      </c>
      <c r="I17" s="5">
        <v>0</v>
      </c>
      <c r="J17" s="5">
        <f t="shared" si="4"/>
        <v>0</v>
      </c>
    </row>
    <row r="18" spans="1:10" x14ac:dyDescent="0.2">
      <c r="A18" s="37" t="s">
        <v>93</v>
      </c>
      <c r="B18" s="23"/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f t="shared" si="5"/>
        <v>0</v>
      </c>
      <c r="I18" s="5">
        <v>0</v>
      </c>
      <c r="J18" s="5">
        <f t="shared" si="4"/>
        <v>0</v>
      </c>
    </row>
    <row r="19" spans="1:10" ht="21" thickBot="1" x14ac:dyDescent="0.25">
      <c r="A19" s="18" t="s">
        <v>163</v>
      </c>
      <c r="B19" s="23"/>
      <c r="C19" s="85">
        <f>C10+C13+SUM(C16:C18)</f>
        <v>248672220</v>
      </c>
      <c r="D19" s="85">
        <f t="shared" ref="D19:J19" si="6">D10+D13+SUM(D16:D18)</f>
        <v>44</v>
      </c>
      <c r="E19" s="85">
        <f t="shared" si="6"/>
        <v>18822243</v>
      </c>
      <c r="F19" s="85">
        <f t="shared" si="6"/>
        <v>404697</v>
      </c>
      <c r="G19" s="85">
        <f t="shared" si="6"/>
        <v>-62156057</v>
      </c>
      <c r="H19" s="85">
        <f t="shared" si="6"/>
        <v>205743147</v>
      </c>
      <c r="I19" s="85">
        <f t="shared" si="6"/>
        <v>22956781</v>
      </c>
      <c r="J19" s="85">
        <f t="shared" si="6"/>
        <v>228699928</v>
      </c>
    </row>
    <row r="20" spans="1:10" x14ac:dyDescent="0.2">
      <c r="C20" s="82"/>
      <c r="D20" s="82"/>
      <c r="E20" s="82"/>
      <c r="F20" s="82"/>
      <c r="G20" s="82"/>
      <c r="H20" s="82"/>
      <c r="I20" s="82"/>
      <c r="J20" s="82"/>
    </row>
    <row r="21" spans="1:10" ht="10.8" thickBot="1" x14ac:dyDescent="0.25">
      <c r="A21" s="38" t="s">
        <v>181</v>
      </c>
      <c r="B21" s="23"/>
      <c r="C21" s="85">
        <v>248672220</v>
      </c>
      <c r="D21" s="85">
        <v>44</v>
      </c>
      <c r="E21" s="85">
        <v>18822243</v>
      </c>
      <c r="F21" s="85">
        <v>448963</v>
      </c>
      <c r="G21" s="85">
        <v>-85037462</v>
      </c>
      <c r="H21" s="85">
        <f>SUM(C21:G21)</f>
        <v>182906008</v>
      </c>
      <c r="I21" s="85">
        <v>18707154</v>
      </c>
      <c r="J21" s="85">
        <f>H21+I21</f>
        <v>201613162</v>
      </c>
    </row>
    <row r="22" spans="1:10" x14ac:dyDescent="0.2">
      <c r="A22" s="37" t="s">
        <v>159</v>
      </c>
      <c r="B22" s="34"/>
      <c r="C22" s="5">
        <v>0</v>
      </c>
      <c r="D22" s="6">
        <v>0</v>
      </c>
      <c r="E22" s="6">
        <v>0</v>
      </c>
      <c r="F22" s="5">
        <v>0</v>
      </c>
      <c r="G22" s="5">
        <v>-353510</v>
      </c>
      <c r="H22" s="5">
        <f t="shared" ref="H22:H23" si="7">SUM(C22:G22)</f>
        <v>-353510</v>
      </c>
      <c r="I22" s="5">
        <v>952313</v>
      </c>
      <c r="J22" s="5">
        <f t="shared" ref="J22:J23" si="8">H22+I22</f>
        <v>598803</v>
      </c>
    </row>
    <row r="23" spans="1:10" x14ac:dyDescent="0.2">
      <c r="A23" s="37" t="s">
        <v>52</v>
      </c>
      <c r="B23" s="34"/>
      <c r="C23" s="5">
        <v>0</v>
      </c>
      <c r="D23" s="6">
        <v>0</v>
      </c>
      <c r="E23" s="6">
        <v>0</v>
      </c>
      <c r="F23" s="5">
        <v>341705</v>
      </c>
      <c r="G23" s="5">
        <v>0</v>
      </c>
      <c r="H23" s="5">
        <f t="shared" si="7"/>
        <v>341705</v>
      </c>
      <c r="I23" s="5">
        <v>227801</v>
      </c>
      <c r="J23" s="5">
        <f t="shared" si="8"/>
        <v>569506</v>
      </c>
    </row>
    <row r="24" spans="1:10" x14ac:dyDescent="0.2">
      <c r="A24" s="38" t="s">
        <v>160</v>
      </c>
      <c r="B24" s="34"/>
      <c r="C24" s="7">
        <f>SUM(C22:C23)</f>
        <v>0</v>
      </c>
      <c r="D24" s="45">
        <f t="shared" ref="D24:J24" si="9">SUM(D22:D23)</f>
        <v>0</v>
      </c>
      <c r="E24" s="44">
        <f t="shared" si="9"/>
        <v>0</v>
      </c>
      <c r="F24" s="44">
        <f t="shared" si="9"/>
        <v>341705</v>
      </c>
      <c r="G24" s="44">
        <f t="shared" si="9"/>
        <v>-353510</v>
      </c>
      <c r="H24" s="44">
        <f t="shared" si="9"/>
        <v>-11805</v>
      </c>
      <c r="I24" s="44">
        <f t="shared" si="9"/>
        <v>1180114</v>
      </c>
      <c r="J24" s="44">
        <f t="shared" si="9"/>
        <v>1168309</v>
      </c>
    </row>
    <row r="25" spans="1:10" x14ac:dyDescent="0.2">
      <c r="A25" s="17"/>
      <c r="B25" s="34"/>
      <c r="C25" s="4"/>
      <c r="D25" s="4"/>
      <c r="E25" s="4"/>
      <c r="F25" s="4"/>
      <c r="G25" s="4"/>
      <c r="H25" s="4"/>
      <c r="I25" s="4"/>
      <c r="J25" s="4"/>
    </row>
    <row r="26" spans="1:10" s="50" customFormat="1" x14ac:dyDescent="0.2">
      <c r="A26" s="17" t="s">
        <v>127</v>
      </c>
      <c r="B26" s="23"/>
      <c r="C26" s="5"/>
      <c r="D26" s="5"/>
      <c r="E26" s="5"/>
      <c r="F26" s="5"/>
      <c r="G26" s="5"/>
      <c r="H26" s="5"/>
      <c r="I26" s="5"/>
      <c r="J26" s="5"/>
    </row>
    <row r="27" spans="1:10" x14ac:dyDescent="0.2">
      <c r="A27" s="37" t="s">
        <v>93</v>
      </c>
      <c r="B27" s="23"/>
      <c r="C27" s="5">
        <v>0</v>
      </c>
      <c r="D27" s="6">
        <v>0</v>
      </c>
      <c r="E27" s="6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ht="21" thickBot="1" x14ac:dyDescent="0.25">
      <c r="A28" s="18" t="s">
        <v>182</v>
      </c>
      <c r="B28" s="23"/>
      <c r="C28" s="85">
        <f>SUM(C21,C24,C27:C27)</f>
        <v>248672220</v>
      </c>
      <c r="D28" s="85">
        <f>SUM(D21,D24,D27:D27)</f>
        <v>44</v>
      </c>
      <c r="E28" s="85">
        <f>SUM(E21,E24,E27:E27)</f>
        <v>18822243</v>
      </c>
      <c r="F28" s="85">
        <f>SUM(F21,F24,F27:F27)</f>
        <v>790668</v>
      </c>
      <c r="G28" s="85">
        <f>SUM(G21,G24,G27:G27)</f>
        <v>-85390972</v>
      </c>
      <c r="H28" s="85">
        <f>SUM(H21,H24,H27:H27)</f>
        <v>182894203</v>
      </c>
      <c r="I28" s="85">
        <f>SUM(I21,I24,I27:I27)</f>
        <v>19887268</v>
      </c>
      <c r="J28" s="85">
        <f>SUM(J21,J24,J27:J27)</f>
        <v>202781471</v>
      </c>
    </row>
    <row r="32" spans="1:10" x14ac:dyDescent="0.2">
      <c r="C32" s="43"/>
      <c r="D32" s="43"/>
      <c r="E32" s="43"/>
      <c r="F32" s="43"/>
      <c r="G32" s="43"/>
      <c r="H32" s="43"/>
      <c r="I32" s="43"/>
      <c r="J32" s="43"/>
    </row>
  </sheetData>
  <mergeCells count="1">
    <mergeCell ref="C7:G7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D54"/>
  <sheetViews>
    <sheetView showGridLines="0" zoomScaleNormal="100" workbookViewId="0">
      <pane xSplit="1" ySplit="7" topLeftCell="B24" activePane="bottomRight" state="frozen"/>
      <selection activeCell="C16" sqref="C16"/>
      <selection pane="topRight" activeCell="C16" sqref="C16"/>
      <selection pane="bottomLeft" activeCell="C16" sqref="C16"/>
      <selection pane="bottomRight" activeCell="C53" sqref="C53"/>
    </sheetView>
  </sheetViews>
  <sheetFormatPr defaultColWidth="8.6640625" defaultRowHeight="10.199999999999999" x14ac:dyDescent="0.2"/>
  <cols>
    <col min="1" max="1" width="52.5546875" style="14" customWidth="1"/>
    <col min="2" max="2" width="4.33203125" style="43" bestFit="1" customWidth="1"/>
    <col min="3" max="3" width="15.6640625" style="36" customWidth="1"/>
    <col min="4" max="4" width="18.33203125" style="36" customWidth="1"/>
    <col min="5" max="16384" width="8.6640625" style="43"/>
  </cols>
  <sheetData>
    <row r="1" spans="1:4" x14ac:dyDescent="0.2">
      <c r="A1" s="35" t="str">
        <f>SOFP!A1</f>
        <v>ROCA INDUSTRY HOLDINGROCK1 S.A.</v>
      </c>
    </row>
    <row r="2" spans="1:4" x14ac:dyDescent="0.2">
      <c r="A2" s="13" t="s">
        <v>3</v>
      </c>
    </row>
    <row r="4" spans="1:4" x14ac:dyDescent="0.2">
      <c r="B4" s="21" t="s">
        <v>150</v>
      </c>
    </row>
    <row r="5" spans="1:4" x14ac:dyDescent="0.2">
      <c r="B5" s="49" t="s">
        <v>180</v>
      </c>
    </row>
    <row r="6" spans="1:4" x14ac:dyDescent="0.2">
      <c r="C6" s="43"/>
      <c r="D6" s="43"/>
    </row>
    <row r="7" spans="1:4" ht="12.6" customHeight="1" x14ac:dyDescent="0.2">
      <c r="A7" s="20"/>
      <c r="B7" s="17"/>
      <c r="C7" s="80" t="s">
        <v>178</v>
      </c>
      <c r="D7" s="80" t="s">
        <v>155</v>
      </c>
    </row>
    <row r="8" spans="1:4" ht="20.399999999999999" x14ac:dyDescent="0.2">
      <c r="A8" s="34"/>
      <c r="B8" s="34"/>
      <c r="C8" s="110" t="s">
        <v>156</v>
      </c>
      <c r="D8" s="110" t="s">
        <v>156</v>
      </c>
    </row>
    <row r="9" spans="1:4" x14ac:dyDescent="0.2">
      <c r="A9" s="113"/>
      <c r="B9" s="113"/>
      <c r="C9" s="126"/>
      <c r="D9" s="126"/>
    </row>
    <row r="10" spans="1:4" ht="10.8" thickBot="1" x14ac:dyDescent="0.25">
      <c r="A10" s="11" t="s">
        <v>98</v>
      </c>
      <c r="B10" s="11"/>
      <c r="C10" s="91">
        <v>641658</v>
      </c>
      <c r="D10" s="91">
        <v>-6212308</v>
      </c>
    </row>
    <row r="11" spans="1:4" ht="10.8" thickTop="1" x14ac:dyDescent="0.2">
      <c r="A11" s="99" t="s">
        <v>94</v>
      </c>
      <c r="B11" s="99"/>
      <c r="C11" s="96"/>
      <c r="D11" s="118"/>
    </row>
    <row r="12" spans="1:4" x14ac:dyDescent="0.2">
      <c r="A12" s="34" t="s">
        <v>128</v>
      </c>
      <c r="C12" s="87">
        <v>8908360</v>
      </c>
      <c r="D12" s="117">
        <v>7705445</v>
      </c>
    </row>
    <row r="13" spans="1:4" x14ac:dyDescent="0.2">
      <c r="A13" s="34" t="s">
        <v>114</v>
      </c>
      <c r="C13" s="87">
        <v>-270559</v>
      </c>
      <c r="D13" s="117">
        <v>-263135</v>
      </c>
    </row>
    <row r="14" spans="1:4" x14ac:dyDescent="0.2">
      <c r="A14" s="34" t="s">
        <v>99</v>
      </c>
      <c r="C14" s="87">
        <v>9806</v>
      </c>
      <c r="D14" s="117">
        <v>149738</v>
      </c>
    </row>
    <row r="15" spans="1:4" x14ac:dyDescent="0.2">
      <c r="A15" s="43" t="s">
        <v>119</v>
      </c>
      <c r="C15" s="87">
        <v>-307811</v>
      </c>
      <c r="D15" s="117">
        <v>0</v>
      </c>
    </row>
    <row r="16" spans="1:4" x14ac:dyDescent="0.2">
      <c r="A16" s="34" t="s">
        <v>100</v>
      </c>
      <c r="C16" s="87">
        <v>-13928</v>
      </c>
      <c r="D16" s="117">
        <v>-16775</v>
      </c>
    </row>
    <row r="17" spans="1:4" x14ac:dyDescent="0.2">
      <c r="A17" s="34" t="s">
        <v>101</v>
      </c>
      <c r="C17" s="87">
        <v>5429645</v>
      </c>
      <c r="D17" s="117">
        <v>4786430</v>
      </c>
    </row>
    <row r="18" spans="1:4" x14ac:dyDescent="0.2">
      <c r="A18" s="34" t="s">
        <v>102</v>
      </c>
      <c r="C18" s="87">
        <v>-19938</v>
      </c>
      <c r="D18" s="117">
        <v>105178</v>
      </c>
    </row>
    <row r="19" spans="1:4" x14ac:dyDescent="0.2">
      <c r="A19" s="34" t="s">
        <v>103</v>
      </c>
      <c r="C19" s="87">
        <v>-38982</v>
      </c>
      <c r="D19" s="117">
        <v>-106091</v>
      </c>
    </row>
    <row r="20" spans="1:4" x14ac:dyDescent="0.2">
      <c r="A20" s="34"/>
      <c r="C20" s="87"/>
      <c r="D20" s="117"/>
    </row>
    <row r="21" spans="1:4" ht="20.399999999999999" x14ac:dyDescent="0.2">
      <c r="A21" s="120" t="s">
        <v>95</v>
      </c>
      <c r="B21" s="99"/>
      <c r="C21" s="119"/>
      <c r="D21" s="119"/>
    </row>
    <row r="22" spans="1:4" x14ac:dyDescent="0.2">
      <c r="A22" s="34" t="s">
        <v>123</v>
      </c>
      <c r="C22" s="87">
        <v>-23465375</v>
      </c>
      <c r="D22" s="117">
        <v>-15647341</v>
      </c>
    </row>
    <row r="23" spans="1:4" x14ac:dyDescent="0.2">
      <c r="A23" s="121" t="s">
        <v>164</v>
      </c>
      <c r="C23" s="87">
        <v>4739978</v>
      </c>
      <c r="D23" s="117">
        <v>3623486</v>
      </c>
    </row>
    <row r="24" spans="1:4" x14ac:dyDescent="0.2">
      <c r="A24" s="34" t="s">
        <v>165</v>
      </c>
      <c r="C24" s="87">
        <v>-863473</v>
      </c>
      <c r="D24" s="117">
        <v>-3782999</v>
      </c>
    </row>
    <row r="25" spans="1:4" ht="10.8" thickBot="1" x14ac:dyDescent="0.25">
      <c r="A25" s="34" t="s">
        <v>166</v>
      </c>
      <c r="C25" s="89">
        <v>2221</v>
      </c>
      <c r="D25" s="89">
        <v>-160413</v>
      </c>
    </row>
    <row r="26" spans="1:4" ht="10.8" thickBot="1" x14ac:dyDescent="0.25">
      <c r="A26" s="11" t="s">
        <v>56</v>
      </c>
      <c r="B26" s="11"/>
      <c r="C26" s="91">
        <f>SUM(C10,C12:C19,C22:C25)</f>
        <v>-5248398</v>
      </c>
      <c r="D26" s="91">
        <f>SUM(D10,D12:D19,D22:D25)</f>
        <v>-9818785</v>
      </c>
    </row>
    <row r="27" spans="1:4" ht="10.8" thickTop="1" x14ac:dyDescent="0.2">
      <c r="A27" s="11"/>
      <c r="B27" s="11"/>
      <c r="C27" s="98"/>
      <c r="D27" s="98"/>
    </row>
    <row r="28" spans="1:4" ht="10.8" thickBot="1" x14ac:dyDescent="0.25">
      <c r="A28" s="34" t="s">
        <v>104</v>
      </c>
      <c r="B28" s="34"/>
      <c r="C28" s="89">
        <v>-1555</v>
      </c>
      <c r="D28" s="89">
        <v>-1813907</v>
      </c>
    </row>
    <row r="29" spans="1:4" x14ac:dyDescent="0.2">
      <c r="A29" s="34"/>
      <c r="B29" s="34"/>
      <c r="C29" s="97"/>
      <c r="D29" s="97"/>
    </row>
    <row r="30" spans="1:4" ht="10.8" thickBot="1" x14ac:dyDescent="0.25">
      <c r="A30" s="11" t="s">
        <v>105</v>
      </c>
      <c r="B30" s="11"/>
      <c r="C30" s="91">
        <f>C26+C28</f>
        <v>-5249953</v>
      </c>
      <c r="D30" s="91">
        <f>D26+D28</f>
        <v>-11632692</v>
      </c>
    </row>
    <row r="31" spans="1:4" ht="10.8" thickTop="1" x14ac:dyDescent="0.2">
      <c r="A31" s="50"/>
      <c r="B31" s="50"/>
      <c r="C31" s="96"/>
      <c r="D31" s="118"/>
    </row>
    <row r="32" spans="1:4" x14ac:dyDescent="0.2">
      <c r="A32" s="99" t="s">
        <v>96</v>
      </c>
      <c r="B32" s="99"/>
      <c r="C32" s="96"/>
      <c r="D32" s="118"/>
    </row>
    <row r="33" spans="1:4" x14ac:dyDescent="0.2">
      <c r="A33" s="34" t="s">
        <v>106</v>
      </c>
      <c r="B33" s="34"/>
      <c r="C33" s="87">
        <v>-23643</v>
      </c>
      <c r="D33" s="117">
        <v>-8018364</v>
      </c>
    </row>
    <row r="34" spans="1:4" x14ac:dyDescent="0.2">
      <c r="A34" s="34" t="s">
        <v>107</v>
      </c>
      <c r="B34" s="34"/>
      <c r="C34" s="87">
        <v>-137226</v>
      </c>
      <c r="D34" s="117">
        <v>-94552</v>
      </c>
    </row>
    <row r="35" spans="1:4" x14ac:dyDescent="0.2">
      <c r="A35" s="113" t="s">
        <v>183</v>
      </c>
      <c r="B35" s="113"/>
      <c r="C35" s="117">
        <v>1529550</v>
      </c>
      <c r="D35" s="117">
        <v>0</v>
      </c>
    </row>
    <row r="36" spans="1:4" x14ac:dyDescent="0.2">
      <c r="A36" s="34" t="s">
        <v>167</v>
      </c>
      <c r="B36" s="34"/>
      <c r="C36" s="87">
        <v>25330</v>
      </c>
      <c r="D36" s="117">
        <v>-490111</v>
      </c>
    </row>
    <row r="37" spans="1:4" x14ac:dyDescent="0.2">
      <c r="A37" s="34" t="s">
        <v>108</v>
      </c>
      <c r="B37" s="34"/>
      <c r="C37" s="87">
        <v>13928</v>
      </c>
      <c r="D37" s="117">
        <v>16775</v>
      </c>
    </row>
    <row r="38" spans="1:4" ht="10.8" thickBot="1" x14ac:dyDescent="0.25">
      <c r="A38" s="34" t="s">
        <v>109</v>
      </c>
      <c r="B38" s="34"/>
      <c r="C38" s="89">
        <v>1102038</v>
      </c>
      <c r="D38" s="89">
        <v>107157</v>
      </c>
    </row>
    <row r="39" spans="1:4" ht="10.8" thickBot="1" x14ac:dyDescent="0.25">
      <c r="A39" s="11" t="s">
        <v>110</v>
      </c>
      <c r="B39" s="11"/>
      <c r="C39" s="91">
        <f>SUM(C33:C38)</f>
        <v>2509977</v>
      </c>
      <c r="D39" s="91">
        <f>SUM(D33:D38)</f>
        <v>-8479095</v>
      </c>
    </row>
    <row r="40" spans="1:4" ht="10.8" thickTop="1" x14ac:dyDescent="0.2">
      <c r="A40" s="50"/>
      <c r="B40" s="50"/>
      <c r="C40" s="96"/>
      <c r="D40" s="118"/>
    </row>
    <row r="41" spans="1:4" x14ac:dyDescent="0.2">
      <c r="A41" s="99" t="s">
        <v>97</v>
      </c>
      <c r="B41" s="99"/>
      <c r="C41" s="96"/>
      <c r="D41" s="118"/>
    </row>
    <row r="42" spans="1:4" x14ac:dyDescent="0.2">
      <c r="A42" s="34" t="s">
        <v>116</v>
      </c>
      <c r="B42" s="34"/>
      <c r="C42" s="87">
        <v>22555392</v>
      </c>
      <c r="D42" s="117">
        <v>20855696</v>
      </c>
    </row>
    <row r="43" spans="1:4" x14ac:dyDescent="0.2">
      <c r="A43" s="34" t="s">
        <v>117</v>
      </c>
      <c r="B43" s="34"/>
      <c r="C43" s="87">
        <v>-28514817</v>
      </c>
      <c r="D43" s="117">
        <v>-15649579</v>
      </c>
    </row>
    <row r="44" spans="1:4" x14ac:dyDescent="0.2">
      <c r="A44" s="34" t="s">
        <v>111</v>
      </c>
      <c r="B44" s="34"/>
      <c r="C44" s="87">
        <v>-4522031</v>
      </c>
      <c r="D44" s="117">
        <v>-4602550</v>
      </c>
    </row>
    <row r="45" spans="1:4" x14ac:dyDescent="0.2">
      <c r="A45" s="34" t="s">
        <v>112</v>
      </c>
      <c r="B45" s="34"/>
      <c r="C45" s="87">
        <v>-5108471</v>
      </c>
      <c r="D45" s="117">
        <v>-552767</v>
      </c>
    </row>
    <row r="46" spans="1:4" x14ac:dyDescent="0.2">
      <c r="A46" s="34" t="s">
        <v>184</v>
      </c>
      <c r="B46" s="34"/>
      <c r="C46" s="122">
        <v>-300601</v>
      </c>
      <c r="D46" s="122">
        <v>0</v>
      </c>
    </row>
    <row r="47" spans="1:4" ht="10.8" thickBot="1" x14ac:dyDescent="0.25">
      <c r="A47" s="11" t="s">
        <v>113</v>
      </c>
      <c r="B47" s="11"/>
      <c r="C47" s="91">
        <f>SUM(C42:C46)</f>
        <v>-15890528</v>
      </c>
      <c r="D47" s="91">
        <f>SUM(D42:D46)</f>
        <v>50800</v>
      </c>
    </row>
    <row r="48" spans="1:4" ht="10.8" thickTop="1" x14ac:dyDescent="0.2">
      <c r="A48" s="50"/>
      <c r="B48" s="50"/>
      <c r="C48" s="96"/>
      <c r="D48" s="118"/>
    </row>
    <row r="49" spans="1:4" ht="10.8" thickBot="1" x14ac:dyDescent="0.25">
      <c r="A49" s="11" t="s">
        <v>129</v>
      </c>
      <c r="B49" s="11"/>
      <c r="C49" s="91">
        <f>C47+C39+C30</f>
        <v>-18630504</v>
      </c>
      <c r="D49" s="91">
        <f>D47+D39+D30</f>
        <v>-20060987</v>
      </c>
    </row>
    <row r="50" spans="1:4" ht="10.8" thickTop="1" x14ac:dyDescent="0.2">
      <c r="A50" s="34"/>
      <c r="B50" s="34"/>
      <c r="C50" s="87"/>
      <c r="D50" s="117"/>
    </row>
    <row r="51" spans="1:4" x14ac:dyDescent="0.2">
      <c r="A51" s="34" t="s">
        <v>120</v>
      </c>
      <c r="B51" s="34"/>
      <c r="C51" s="87">
        <v>24182258</v>
      </c>
      <c r="D51" s="117">
        <v>33335995</v>
      </c>
    </row>
    <row r="52" spans="1:4" ht="10.8" thickBot="1" x14ac:dyDescent="0.25">
      <c r="A52" s="34" t="s">
        <v>57</v>
      </c>
      <c r="B52" s="34"/>
      <c r="C52" s="89">
        <v>569508</v>
      </c>
      <c r="D52" s="89">
        <v>116375</v>
      </c>
    </row>
    <row r="53" spans="1:4" ht="10.8" thickBot="1" x14ac:dyDescent="0.25">
      <c r="A53" s="11" t="s">
        <v>168</v>
      </c>
      <c r="B53" s="11"/>
      <c r="C53" s="91">
        <f>SUM(C49:C52)</f>
        <v>6121262</v>
      </c>
      <c r="D53" s="91">
        <f>SUM(D49:D52)</f>
        <v>13391383</v>
      </c>
    </row>
    <row r="54" spans="1:4" ht="10.8" thickTop="1" x14ac:dyDescent="0.2"/>
  </sheetData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J92"/>
  <sheetViews>
    <sheetView showGridLines="0" tabSelected="1" topLeftCell="A55" zoomScaleNormal="100" workbookViewId="0">
      <selection activeCell="C83" sqref="C83"/>
    </sheetView>
  </sheetViews>
  <sheetFormatPr defaultColWidth="8.6640625" defaultRowHeight="10.199999999999999" x14ac:dyDescent="0.2"/>
  <cols>
    <col min="1" max="1" width="46.33203125" style="46" customWidth="1"/>
    <col min="2" max="2" width="23.77734375" style="118" customWidth="1"/>
    <col min="3" max="3" width="22.33203125" style="115" customWidth="1"/>
    <col min="4" max="4" width="18.44140625" style="115" customWidth="1"/>
    <col min="5" max="5" width="16.109375" style="115" customWidth="1"/>
    <col min="6" max="6" width="12.88671875" style="115" bestFit="1" customWidth="1"/>
    <col min="7" max="7" width="16.6640625" style="115" customWidth="1"/>
    <col min="8" max="8" width="8.6640625" style="115"/>
    <col min="9" max="9" width="11" style="46" bestFit="1" customWidth="1"/>
    <col min="10" max="16384" width="8.6640625" style="46"/>
  </cols>
  <sheetData>
    <row r="1" spans="1:10" s="43" customFormat="1" x14ac:dyDescent="0.2">
      <c r="A1" s="114" t="str">
        <f>SOFP!A1</f>
        <v>ROCA INDUSTRY HOLDINGROCK1 S.A.</v>
      </c>
      <c r="B1" s="118"/>
      <c r="C1" s="118"/>
      <c r="D1" s="118"/>
      <c r="E1" s="118"/>
      <c r="F1" s="118"/>
      <c r="G1" s="118"/>
      <c r="H1" s="118"/>
    </row>
    <row r="2" spans="1:10" s="43" customFormat="1" x14ac:dyDescent="0.2">
      <c r="A2" s="13" t="s">
        <v>3</v>
      </c>
      <c r="B2" s="118"/>
      <c r="C2" s="118"/>
      <c r="D2" s="118"/>
      <c r="E2" s="118"/>
      <c r="F2" s="118"/>
      <c r="G2" s="118"/>
      <c r="H2" s="118"/>
    </row>
    <row r="3" spans="1:10" s="43" customFormat="1" x14ac:dyDescent="0.2">
      <c r="B3" s="118"/>
      <c r="C3" s="118"/>
      <c r="D3" s="118"/>
      <c r="E3" s="118"/>
      <c r="F3" s="118"/>
      <c r="G3" s="118"/>
      <c r="H3" s="118"/>
    </row>
    <row r="4" spans="1:10" s="43" customFormat="1" x14ac:dyDescent="0.2">
      <c r="B4" s="39" t="s">
        <v>124</v>
      </c>
      <c r="C4" s="118"/>
      <c r="D4" s="118"/>
      <c r="E4" s="118"/>
      <c r="F4" s="118"/>
      <c r="G4" s="118"/>
      <c r="H4" s="118"/>
    </row>
    <row r="5" spans="1:10" s="43" customFormat="1" x14ac:dyDescent="0.2">
      <c r="B5" s="52"/>
      <c r="C5" s="118"/>
      <c r="D5" s="118"/>
      <c r="E5" s="118"/>
      <c r="F5" s="118"/>
      <c r="G5" s="118"/>
      <c r="H5" s="118"/>
    </row>
    <row r="6" spans="1:10" ht="10.8" thickBot="1" x14ac:dyDescent="0.25"/>
    <row r="7" spans="1:10" s="128" customFormat="1" ht="19.8" customHeight="1" thickTop="1" x14ac:dyDescent="0.2">
      <c r="A7" s="127">
        <v>46112</v>
      </c>
      <c r="B7" s="143" t="s">
        <v>63</v>
      </c>
      <c r="C7" s="143" t="s">
        <v>62</v>
      </c>
      <c r="D7" s="143" t="s">
        <v>61</v>
      </c>
      <c r="E7" s="143" t="s">
        <v>60</v>
      </c>
      <c r="F7" s="143" t="s">
        <v>59</v>
      </c>
      <c r="G7" s="143" t="s">
        <v>58</v>
      </c>
      <c r="H7" s="130"/>
    </row>
    <row r="8" spans="1:10" s="128" customFormat="1" ht="10.8" thickBot="1" x14ac:dyDescent="0.25">
      <c r="A8" s="129" t="s">
        <v>169</v>
      </c>
      <c r="B8" s="144"/>
      <c r="C8" s="144"/>
      <c r="D8" s="144"/>
      <c r="E8" s="144"/>
      <c r="F8" s="144"/>
      <c r="G8" s="144"/>
      <c r="H8" s="130"/>
    </row>
    <row r="9" spans="1:10" ht="10.8" thickTop="1" x14ac:dyDescent="0.2">
      <c r="A9" s="111" t="s">
        <v>43</v>
      </c>
      <c r="C9" s="118"/>
      <c r="D9" s="118"/>
      <c r="E9" s="118"/>
      <c r="F9" s="94"/>
      <c r="G9" s="118"/>
    </row>
    <row r="10" spans="1:10" x14ac:dyDescent="0.2">
      <c r="A10" s="113" t="s">
        <v>115</v>
      </c>
      <c r="B10" s="117">
        <v>42394354</v>
      </c>
      <c r="C10" s="117">
        <v>18532089</v>
      </c>
      <c r="D10" s="117">
        <v>21125364</v>
      </c>
      <c r="E10" s="117">
        <v>16281169</v>
      </c>
      <c r="F10" s="88">
        <v>69659749</v>
      </c>
      <c r="G10" s="117">
        <f>SUM(B10:F10)</f>
        <v>167992725</v>
      </c>
      <c r="J10" s="133"/>
    </row>
    <row r="11" spans="1:10" x14ac:dyDescent="0.2">
      <c r="A11" s="113" t="s">
        <v>44</v>
      </c>
      <c r="B11" s="117">
        <v>58663</v>
      </c>
      <c r="C11" s="117">
        <v>13407</v>
      </c>
      <c r="D11" s="117">
        <v>678604</v>
      </c>
      <c r="E11" s="117">
        <v>20276</v>
      </c>
      <c r="F11" s="88">
        <v>43147</v>
      </c>
      <c r="G11" s="117">
        <f>SUM(B11:F11)</f>
        <v>814097</v>
      </c>
      <c r="J11" s="133"/>
    </row>
    <row r="12" spans="1:10" x14ac:dyDescent="0.2">
      <c r="A12" s="113"/>
      <c r="B12" s="117"/>
      <c r="C12" s="117"/>
      <c r="D12" s="117"/>
      <c r="E12" s="117"/>
      <c r="F12" s="88"/>
      <c r="G12" s="117"/>
      <c r="J12" s="133"/>
    </row>
    <row r="13" spans="1:10" x14ac:dyDescent="0.2">
      <c r="A13" s="113" t="s">
        <v>45</v>
      </c>
      <c r="B13" s="117">
        <v>-2907123</v>
      </c>
      <c r="C13" s="117">
        <v>370110</v>
      </c>
      <c r="D13" s="117">
        <v>3336397</v>
      </c>
      <c r="E13" s="117">
        <v>-2231930</v>
      </c>
      <c r="F13" s="88">
        <v>2677619</v>
      </c>
      <c r="G13" s="117">
        <f t="shared" ref="G13:G18" si="0">SUM(B13:F13)</f>
        <v>1245073</v>
      </c>
      <c r="J13" s="133"/>
    </row>
    <row r="14" spans="1:10" x14ac:dyDescent="0.2">
      <c r="A14" s="112" t="s">
        <v>46</v>
      </c>
      <c r="B14" s="117">
        <v>-21338012</v>
      </c>
      <c r="C14" s="117">
        <v>-10938030</v>
      </c>
      <c r="D14" s="117">
        <v>-10906836</v>
      </c>
      <c r="E14" s="117">
        <v>-8882804</v>
      </c>
      <c r="F14" s="88">
        <v>-60392366</v>
      </c>
      <c r="G14" s="117">
        <f t="shared" si="0"/>
        <v>-112458048</v>
      </c>
      <c r="J14" s="133"/>
    </row>
    <row r="15" spans="1:10" x14ac:dyDescent="0.2">
      <c r="A15" s="113" t="s">
        <v>47</v>
      </c>
      <c r="B15" s="117">
        <v>-2395206</v>
      </c>
      <c r="C15" s="117">
        <v>-1137426</v>
      </c>
      <c r="D15" s="117">
        <v>-3007357</v>
      </c>
      <c r="E15" s="117">
        <v>-638156</v>
      </c>
      <c r="F15" s="88">
        <v>-1688108</v>
      </c>
      <c r="G15" s="117">
        <f t="shared" si="0"/>
        <v>-8866253</v>
      </c>
      <c r="J15" s="133"/>
    </row>
    <row r="16" spans="1:10" x14ac:dyDescent="0.2">
      <c r="A16" s="113" t="s">
        <v>64</v>
      </c>
      <c r="B16" s="117">
        <v>-6887527</v>
      </c>
      <c r="C16" s="117">
        <v>-4441281</v>
      </c>
      <c r="D16" s="117">
        <v>-5950518</v>
      </c>
      <c r="E16" s="117">
        <v>-2133734</v>
      </c>
      <c r="F16" s="88">
        <v>-4308156</v>
      </c>
      <c r="G16" s="117">
        <f t="shared" si="0"/>
        <v>-23721216</v>
      </c>
      <c r="J16" s="133"/>
    </row>
    <row r="17" spans="1:10" x14ac:dyDescent="0.2">
      <c r="A17" s="113" t="s">
        <v>154</v>
      </c>
      <c r="B17" s="117">
        <v>-44301</v>
      </c>
      <c r="C17" s="117">
        <v>-498507</v>
      </c>
      <c r="D17" s="117">
        <v>-140011</v>
      </c>
      <c r="E17" s="117">
        <v>-12188</v>
      </c>
      <c r="F17" s="88">
        <v>-78072</v>
      </c>
      <c r="G17" s="117">
        <f t="shared" si="0"/>
        <v>-773079</v>
      </c>
      <c r="J17" s="133"/>
    </row>
    <row r="18" spans="1:10" ht="10.8" thickBot="1" x14ac:dyDescent="0.25">
      <c r="A18" s="113" t="s">
        <v>65</v>
      </c>
      <c r="B18" s="89">
        <v>-5102936</v>
      </c>
      <c r="C18" s="89">
        <v>-1785376</v>
      </c>
      <c r="D18" s="89">
        <v>-3709190</v>
      </c>
      <c r="E18" s="89">
        <v>-1993618</v>
      </c>
      <c r="F18" s="90">
        <v>-2329705</v>
      </c>
      <c r="G18" s="89">
        <f t="shared" si="0"/>
        <v>-14920825</v>
      </c>
      <c r="J18" s="133"/>
    </row>
    <row r="19" spans="1:10" x14ac:dyDescent="0.2">
      <c r="A19" s="142" t="s">
        <v>48</v>
      </c>
      <c r="B19" s="95" t="s">
        <v>170</v>
      </c>
      <c r="C19" s="95"/>
      <c r="D19" s="95"/>
      <c r="E19" s="95" t="s">
        <v>170</v>
      </c>
      <c r="F19" s="94"/>
      <c r="G19" s="95"/>
      <c r="J19" s="133"/>
    </row>
    <row r="20" spans="1:10" ht="10.8" thickBot="1" x14ac:dyDescent="0.25">
      <c r="A20" s="142"/>
      <c r="B20" s="91">
        <f>SUM(B21:B24)</f>
        <v>-18349</v>
      </c>
      <c r="C20" s="91">
        <f>SUM(C21:C24)</f>
        <v>-18028</v>
      </c>
      <c r="D20" s="91">
        <f>SUM(D21:D24)</f>
        <v>-133741</v>
      </c>
      <c r="E20" s="91">
        <f>SUM(E21:E24)</f>
        <v>5321</v>
      </c>
      <c r="F20" s="91">
        <f>SUM(F21:F24)</f>
        <v>0</v>
      </c>
      <c r="G20" s="91">
        <f>SUM(G21:G24)</f>
        <v>159949</v>
      </c>
      <c r="J20" s="133"/>
    </row>
    <row r="21" spans="1:10" ht="10.8" thickTop="1" x14ac:dyDescent="0.2">
      <c r="A21" s="86" t="s">
        <v>67</v>
      </c>
      <c r="B21" s="117">
        <v>-20428</v>
      </c>
      <c r="C21" s="117">
        <v>2479</v>
      </c>
      <c r="D21" s="117">
        <v>56474</v>
      </c>
      <c r="E21" s="117">
        <v>0</v>
      </c>
      <c r="F21" s="88">
        <v>0</v>
      </c>
      <c r="G21" s="93">
        <f t="shared" ref="G21:G34" si="1">SUM(B21:F21)</f>
        <v>38525</v>
      </c>
      <c r="J21" s="133"/>
    </row>
    <row r="22" spans="1:10" x14ac:dyDescent="0.2">
      <c r="A22" s="86" t="s">
        <v>189</v>
      </c>
      <c r="B22" s="117">
        <v>0</v>
      </c>
      <c r="C22" s="117">
        <v>-20725</v>
      </c>
      <c r="D22" s="117">
        <v>-194524</v>
      </c>
      <c r="E22" s="117">
        <v>-109497</v>
      </c>
      <c r="F22" s="88">
        <v>0</v>
      </c>
      <c r="G22" s="93"/>
      <c r="J22" s="133"/>
    </row>
    <row r="23" spans="1:10" x14ac:dyDescent="0.2">
      <c r="A23" s="86" t="s">
        <v>131</v>
      </c>
      <c r="B23" s="117">
        <v>2079</v>
      </c>
      <c r="C23" s="117">
        <v>0</v>
      </c>
      <c r="D23" s="117">
        <v>4309</v>
      </c>
      <c r="E23" s="117">
        <v>10920</v>
      </c>
      <c r="F23" s="88">
        <v>0</v>
      </c>
      <c r="G23" s="93">
        <f t="shared" si="1"/>
        <v>17308</v>
      </c>
      <c r="J23" s="133"/>
    </row>
    <row r="24" spans="1:10" ht="10.8" thickBot="1" x14ac:dyDescent="0.25">
      <c r="A24" s="86" t="s">
        <v>68</v>
      </c>
      <c r="B24" s="117">
        <v>0</v>
      </c>
      <c r="C24" s="117">
        <v>218</v>
      </c>
      <c r="D24" s="117">
        <v>0</v>
      </c>
      <c r="E24" s="117">
        <v>103898</v>
      </c>
      <c r="F24" s="88">
        <v>0</v>
      </c>
      <c r="G24" s="93">
        <f t="shared" si="1"/>
        <v>104116</v>
      </c>
      <c r="J24" s="133"/>
    </row>
    <row r="25" spans="1:10" ht="12" thickBot="1" x14ac:dyDescent="0.25">
      <c r="A25" s="111" t="s">
        <v>172</v>
      </c>
      <c r="B25" s="116">
        <f>SUM(B10:B11,B13:B14,B16:B18,B22:B24)</f>
        <v>6175197</v>
      </c>
      <c r="C25" s="116">
        <f t="shared" ref="C25:F25" si="2">SUM(C10:C11,C13:C14,C16:C18,C22:C24)</f>
        <v>1231905</v>
      </c>
      <c r="D25" s="116">
        <f t="shared" si="2"/>
        <v>4243595</v>
      </c>
      <c r="E25" s="116">
        <f t="shared" si="2"/>
        <v>1052492</v>
      </c>
      <c r="F25" s="116">
        <f t="shared" si="2"/>
        <v>5272216</v>
      </c>
      <c r="G25" s="116">
        <f t="shared" si="1"/>
        <v>17975405</v>
      </c>
      <c r="J25" s="133"/>
    </row>
    <row r="26" spans="1:10" ht="10.8" thickTop="1" x14ac:dyDescent="0.2">
      <c r="A26" s="113" t="s">
        <v>69</v>
      </c>
      <c r="B26" s="117">
        <v>8429</v>
      </c>
      <c r="C26" s="117">
        <v>3789</v>
      </c>
      <c r="D26" s="117">
        <v>0</v>
      </c>
      <c r="E26" s="117">
        <v>923</v>
      </c>
      <c r="F26" s="88">
        <v>957</v>
      </c>
      <c r="G26" s="117">
        <f t="shared" si="1"/>
        <v>14098</v>
      </c>
      <c r="J26" s="133"/>
    </row>
    <row r="27" spans="1:10" ht="10.8" thickBot="1" x14ac:dyDescent="0.25">
      <c r="A27" s="113" t="s">
        <v>70</v>
      </c>
      <c r="B27" s="117">
        <v>-1602110</v>
      </c>
      <c r="C27" s="89">
        <v>-856164</v>
      </c>
      <c r="D27" s="89">
        <v>-990010</v>
      </c>
      <c r="E27" s="89">
        <v>-690270</v>
      </c>
      <c r="F27" s="90">
        <v>-1839592</v>
      </c>
      <c r="G27" s="89">
        <f t="shared" si="1"/>
        <v>-5978146</v>
      </c>
      <c r="J27" s="133"/>
    </row>
    <row r="28" spans="1:10" ht="10.8" thickBot="1" x14ac:dyDescent="0.25">
      <c r="A28" s="111" t="s">
        <v>71</v>
      </c>
      <c r="B28" s="116">
        <v>2165882</v>
      </c>
      <c r="C28" s="91">
        <v>-755417</v>
      </c>
      <c r="D28" s="91">
        <v>302703</v>
      </c>
      <c r="E28" s="91">
        <v>-275011</v>
      </c>
      <c r="F28" s="92">
        <v>1745472</v>
      </c>
      <c r="G28" s="91">
        <f t="shared" si="1"/>
        <v>3183629</v>
      </c>
      <c r="J28" s="133"/>
    </row>
    <row r="29" spans="1:10" ht="11.4" thickTop="1" thickBot="1" x14ac:dyDescent="0.25">
      <c r="A29" s="111"/>
      <c r="B29" s="91"/>
      <c r="C29" s="91"/>
      <c r="D29" s="91"/>
      <c r="E29" s="91"/>
      <c r="F29" s="92"/>
      <c r="G29" s="91"/>
      <c r="J29" s="133"/>
    </row>
    <row r="30" spans="1:10" ht="11.4" thickTop="1" thickBot="1" x14ac:dyDescent="0.25">
      <c r="A30" s="111" t="s">
        <v>185</v>
      </c>
      <c r="B30" s="131">
        <v>160486653</v>
      </c>
      <c r="C30" s="131">
        <v>119586246</v>
      </c>
      <c r="D30" s="131">
        <v>157486058</v>
      </c>
      <c r="E30" s="131">
        <v>61776250</v>
      </c>
      <c r="F30" s="132">
        <v>159846789</v>
      </c>
      <c r="G30" s="91">
        <f t="shared" si="1"/>
        <v>659181996</v>
      </c>
      <c r="J30" s="133"/>
    </row>
    <row r="31" spans="1:10" ht="11.4" thickTop="1" thickBot="1" x14ac:dyDescent="0.25">
      <c r="A31" s="111" t="s">
        <v>186</v>
      </c>
      <c r="B31" s="131">
        <v>89130856</v>
      </c>
      <c r="C31" s="131">
        <v>71197832</v>
      </c>
      <c r="D31" s="131">
        <v>87800522</v>
      </c>
      <c r="E31" s="131">
        <v>42814670</v>
      </c>
      <c r="F31" s="131">
        <v>100765482</v>
      </c>
      <c r="G31" s="91">
        <f t="shared" si="1"/>
        <v>391709362</v>
      </c>
      <c r="J31" s="133"/>
    </row>
    <row r="32" spans="1:10" ht="10.8" thickTop="1" x14ac:dyDescent="0.2">
      <c r="A32" s="111"/>
      <c r="B32" s="97"/>
      <c r="C32" s="97"/>
      <c r="D32" s="97"/>
      <c r="E32" s="97"/>
      <c r="F32" s="88"/>
      <c r="G32" s="95"/>
      <c r="J32" s="133"/>
    </row>
    <row r="33" spans="1:10" x14ac:dyDescent="0.2">
      <c r="A33" s="111" t="s">
        <v>72</v>
      </c>
      <c r="B33" s="117"/>
      <c r="C33" s="117"/>
      <c r="D33" s="117"/>
      <c r="E33" s="117"/>
      <c r="F33" s="117"/>
      <c r="G33" s="117"/>
      <c r="J33" s="133"/>
    </row>
    <row r="34" spans="1:10" ht="10.8" thickBot="1" x14ac:dyDescent="0.25">
      <c r="A34" s="113" t="s">
        <v>73</v>
      </c>
      <c r="B34" s="89">
        <v>1864181</v>
      </c>
      <c r="C34" s="89">
        <v>4361</v>
      </c>
      <c r="D34" s="89">
        <v>1186507</v>
      </c>
      <c r="E34" s="89">
        <v>0</v>
      </c>
      <c r="F34" s="90">
        <v>5171049</v>
      </c>
      <c r="G34" s="89">
        <f t="shared" si="1"/>
        <v>8226098</v>
      </c>
      <c r="J34" s="133"/>
    </row>
    <row r="36" spans="1:10" ht="10.8" thickBot="1" x14ac:dyDescent="0.25"/>
    <row r="37" spans="1:10" ht="10.8" thickTop="1" x14ac:dyDescent="0.2">
      <c r="A37" s="127">
        <v>45747</v>
      </c>
      <c r="B37" s="143" t="s">
        <v>63</v>
      </c>
      <c r="C37" s="143" t="s">
        <v>62</v>
      </c>
      <c r="D37" s="143" t="s">
        <v>61</v>
      </c>
      <c r="E37" s="143" t="s">
        <v>60</v>
      </c>
      <c r="F37" s="143" t="s">
        <v>59</v>
      </c>
      <c r="G37" s="143" t="s">
        <v>58</v>
      </c>
    </row>
    <row r="38" spans="1:10" ht="10.8" thickBot="1" x14ac:dyDescent="0.25">
      <c r="A38" s="129" t="s">
        <v>169</v>
      </c>
      <c r="B38" s="144"/>
      <c r="C38" s="144"/>
      <c r="D38" s="144"/>
      <c r="E38" s="144"/>
      <c r="F38" s="144"/>
      <c r="G38" s="144"/>
    </row>
    <row r="39" spans="1:10" ht="10.8" thickTop="1" x14ac:dyDescent="0.2">
      <c r="A39" s="137" t="s">
        <v>43</v>
      </c>
      <c r="C39" s="118"/>
      <c r="D39" s="118"/>
      <c r="E39" s="118"/>
      <c r="F39" s="94"/>
      <c r="G39" s="118"/>
    </row>
    <row r="40" spans="1:10" x14ac:dyDescent="0.2">
      <c r="A40" s="113" t="s">
        <v>115</v>
      </c>
      <c r="B40" s="117">
        <v>34121119</v>
      </c>
      <c r="C40" s="117">
        <v>16452428</v>
      </c>
      <c r="D40" s="117">
        <v>19884419</v>
      </c>
      <c r="E40" s="117">
        <v>17779788</v>
      </c>
      <c r="F40" s="88">
        <v>45576696</v>
      </c>
      <c r="G40" s="117">
        <f>SUM(B40:F40)</f>
        <v>133814450</v>
      </c>
    </row>
    <row r="41" spans="1:10" x14ac:dyDescent="0.2">
      <c r="A41" s="113" t="s">
        <v>44</v>
      </c>
      <c r="B41" s="117">
        <v>195737</v>
      </c>
      <c r="C41" s="117">
        <v>26826</v>
      </c>
      <c r="D41" s="117">
        <v>104811</v>
      </c>
      <c r="E41" s="117">
        <v>20969</v>
      </c>
      <c r="F41" s="88">
        <v>13979</v>
      </c>
      <c r="G41" s="117">
        <f>SUM(B41:F41)</f>
        <v>362322</v>
      </c>
    </row>
    <row r="42" spans="1:10" x14ac:dyDescent="0.2">
      <c r="A42" s="113"/>
      <c r="B42" s="117"/>
      <c r="C42" s="117"/>
      <c r="D42" s="117"/>
      <c r="E42" s="117"/>
      <c r="F42" s="88"/>
      <c r="G42" s="117"/>
    </row>
    <row r="43" spans="1:10" x14ac:dyDescent="0.2">
      <c r="A43" s="113" t="s">
        <v>45</v>
      </c>
      <c r="B43" s="117">
        <v>2827122</v>
      </c>
      <c r="C43" s="117">
        <v>1700789</v>
      </c>
      <c r="D43" s="117">
        <v>1324955</v>
      </c>
      <c r="E43" s="117">
        <v>-1970643</v>
      </c>
      <c r="F43" s="88">
        <v>1918524</v>
      </c>
      <c r="G43" s="117">
        <f t="shared" ref="G43:G48" si="3">SUM(B43:F43)</f>
        <v>5800747</v>
      </c>
    </row>
    <row r="44" spans="1:10" x14ac:dyDescent="0.2">
      <c r="A44" s="112" t="s">
        <v>46</v>
      </c>
      <c r="B44" s="117">
        <v>-22022344</v>
      </c>
      <c r="C44" s="117">
        <v>-10850249</v>
      </c>
      <c r="D44" s="117">
        <v>-9898435</v>
      </c>
      <c r="E44" s="117">
        <v>-10606323</v>
      </c>
      <c r="F44" s="88">
        <v>-39261964</v>
      </c>
      <c r="G44" s="117">
        <f t="shared" si="3"/>
        <v>-92639315</v>
      </c>
    </row>
    <row r="45" spans="1:10" x14ac:dyDescent="0.2">
      <c r="A45" s="113" t="s">
        <v>47</v>
      </c>
      <c r="B45" s="117">
        <v>-2506025</v>
      </c>
      <c r="C45" s="117">
        <v>-1096642</v>
      </c>
      <c r="D45" s="117">
        <v>-2155462</v>
      </c>
      <c r="E45" s="117">
        <v>-688855</v>
      </c>
      <c r="F45" s="88">
        <v>-1197400</v>
      </c>
      <c r="G45" s="117">
        <f t="shared" si="3"/>
        <v>-7644384</v>
      </c>
    </row>
    <row r="46" spans="1:10" x14ac:dyDescent="0.2">
      <c r="A46" s="113" t="s">
        <v>64</v>
      </c>
      <c r="B46" s="117">
        <v>-8871971</v>
      </c>
      <c r="C46" s="117">
        <v>-4092506</v>
      </c>
      <c r="D46" s="117">
        <v>-5313937</v>
      </c>
      <c r="E46" s="117">
        <v>-2166037</v>
      </c>
      <c r="F46" s="88">
        <v>-3494564</v>
      </c>
      <c r="G46" s="117">
        <f t="shared" si="3"/>
        <v>-23939015</v>
      </c>
    </row>
    <row r="47" spans="1:10" x14ac:dyDescent="0.2">
      <c r="A47" s="113" t="s">
        <v>154</v>
      </c>
      <c r="B47" s="117">
        <v>-469713</v>
      </c>
      <c r="C47" s="117">
        <v>-509629</v>
      </c>
      <c r="D47" s="117">
        <v>-98052</v>
      </c>
      <c r="E47" s="117">
        <v>-14136</v>
      </c>
      <c r="F47" s="88">
        <v>-37455</v>
      </c>
      <c r="G47" s="117">
        <f t="shared" si="3"/>
        <v>-1128985</v>
      </c>
    </row>
    <row r="48" spans="1:10" ht="10.8" thickBot="1" x14ac:dyDescent="0.25">
      <c r="A48" s="113" t="s">
        <v>65</v>
      </c>
      <c r="B48" s="89">
        <v>-5134292</v>
      </c>
      <c r="C48" s="89">
        <v>-1647203</v>
      </c>
      <c r="D48" s="89">
        <v>-2106943</v>
      </c>
      <c r="E48" s="89">
        <v>-1805242</v>
      </c>
      <c r="F48" s="90">
        <v>-2066970</v>
      </c>
      <c r="G48" s="89">
        <f t="shared" si="3"/>
        <v>-12760650</v>
      </c>
    </row>
    <row r="49" spans="1:7" x14ac:dyDescent="0.2">
      <c r="A49" s="142" t="s">
        <v>48</v>
      </c>
      <c r="B49" s="95" t="s">
        <v>170</v>
      </c>
      <c r="C49" s="95"/>
      <c r="D49" s="95"/>
      <c r="E49" s="95" t="s">
        <v>170</v>
      </c>
      <c r="F49" s="94"/>
      <c r="G49" s="95"/>
    </row>
    <row r="50" spans="1:7" ht="10.8" thickBot="1" x14ac:dyDescent="0.25">
      <c r="A50" s="142"/>
      <c r="B50" s="91">
        <f t="shared" ref="B50:G50" si="4">SUM(B51:B54)</f>
        <v>114331</v>
      </c>
      <c r="C50" s="91">
        <f t="shared" si="4"/>
        <v>-239315</v>
      </c>
      <c r="D50" s="91">
        <f t="shared" si="4"/>
        <v>40673</v>
      </c>
      <c r="E50" s="91">
        <f t="shared" si="4"/>
        <v>38319</v>
      </c>
      <c r="F50" s="91">
        <f t="shared" si="4"/>
        <v>-61286</v>
      </c>
      <c r="G50" s="91">
        <f t="shared" si="4"/>
        <v>-107278</v>
      </c>
    </row>
    <row r="51" spans="1:7" ht="10.8" thickTop="1" x14ac:dyDescent="0.2">
      <c r="A51" s="86" t="s">
        <v>66</v>
      </c>
      <c r="B51" s="117">
        <v>2082</v>
      </c>
      <c r="C51" s="117">
        <v>-30148</v>
      </c>
      <c r="D51" s="117">
        <v>-35531</v>
      </c>
      <c r="E51" s="117">
        <v>35426</v>
      </c>
      <c r="F51" s="88">
        <v>-61286</v>
      </c>
      <c r="G51" s="93">
        <f t="shared" ref="G51:G64" si="5">SUM(B51:F51)</f>
        <v>-89457</v>
      </c>
    </row>
    <row r="52" spans="1:7" x14ac:dyDescent="0.2">
      <c r="A52" s="86" t="s">
        <v>67</v>
      </c>
      <c r="B52" s="117">
        <v>106607</v>
      </c>
      <c r="C52" s="117" t="s">
        <v>130</v>
      </c>
      <c r="D52" s="117" t="s">
        <v>130</v>
      </c>
      <c r="E52" s="117" t="s">
        <v>130</v>
      </c>
      <c r="F52" s="88" t="s">
        <v>130</v>
      </c>
      <c r="G52" s="93">
        <f t="shared" si="5"/>
        <v>106607</v>
      </c>
    </row>
    <row r="53" spans="1:7" x14ac:dyDescent="0.2">
      <c r="A53" s="86" t="s">
        <v>131</v>
      </c>
      <c r="B53" s="117" t="s">
        <v>130</v>
      </c>
      <c r="C53" s="117">
        <v>-212053</v>
      </c>
      <c r="D53" s="117">
        <v>74086</v>
      </c>
      <c r="E53" s="117" t="s">
        <v>130</v>
      </c>
      <c r="F53" s="88" t="s">
        <v>130</v>
      </c>
      <c r="G53" s="93">
        <f t="shared" si="5"/>
        <v>-137967</v>
      </c>
    </row>
    <row r="54" spans="1:7" ht="10.8" thickBot="1" x14ac:dyDescent="0.25">
      <c r="A54" s="86" t="s">
        <v>68</v>
      </c>
      <c r="B54" s="117">
        <v>5642</v>
      </c>
      <c r="C54" s="117">
        <v>2886</v>
      </c>
      <c r="D54" s="117">
        <v>2118</v>
      </c>
      <c r="E54" s="117">
        <v>2893</v>
      </c>
      <c r="F54" s="88" t="s">
        <v>130</v>
      </c>
      <c r="G54" s="93">
        <f t="shared" si="5"/>
        <v>13539</v>
      </c>
    </row>
    <row r="55" spans="1:7" ht="12" thickBot="1" x14ac:dyDescent="0.25">
      <c r="A55" s="137" t="s">
        <v>172</v>
      </c>
      <c r="B55" s="116">
        <f>SUM(B40:B41,B43:B44,B46:B48,B54)</f>
        <v>651300</v>
      </c>
      <c r="C55" s="116">
        <f>SUM(C40:C41,C43:C44,C46:C48,C53:C54)</f>
        <v>871289</v>
      </c>
      <c r="D55" s="116">
        <f t="shared" ref="D55:F55" si="6">SUM(D40:D41,D43:D44,D46:D48,D53:D54)</f>
        <v>3973022</v>
      </c>
      <c r="E55" s="116">
        <f t="shared" si="6"/>
        <v>1241269</v>
      </c>
      <c r="F55" s="116">
        <f t="shared" si="6"/>
        <v>2648246</v>
      </c>
      <c r="G55" s="116">
        <f t="shared" si="5"/>
        <v>9385126</v>
      </c>
    </row>
    <row r="56" spans="1:7" ht="10.8" thickTop="1" x14ac:dyDescent="0.2">
      <c r="A56" s="113" t="s">
        <v>69</v>
      </c>
      <c r="B56" s="117">
        <v>76</v>
      </c>
      <c r="C56" s="117">
        <v>652</v>
      </c>
      <c r="D56" s="117">
        <v>9014</v>
      </c>
      <c r="E56" s="117">
        <v>701</v>
      </c>
      <c r="F56" s="88" t="s">
        <v>130</v>
      </c>
      <c r="G56" s="117">
        <f t="shared" si="5"/>
        <v>10443</v>
      </c>
    </row>
    <row r="57" spans="1:7" ht="10.8" thickBot="1" x14ac:dyDescent="0.25">
      <c r="A57" s="113" t="s">
        <v>70</v>
      </c>
      <c r="B57" s="117">
        <v>-1054833</v>
      </c>
      <c r="C57" s="89">
        <v>-1018435</v>
      </c>
      <c r="D57" s="89">
        <v>-1134576</v>
      </c>
      <c r="E57" s="89">
        <v>-662106</v>
      </c>
      <c r="F57" s="90">
        <v>-1374116</v>
      </c>
      <c r="G57" s="89">
        <f t="shared" si="5"/>
        <v>-5244066</v>
      </c>
    </row>
    <row r="58" spans="1:7" ht="10.8" thickBot="1" x14ac:dyDescent="0.25">
      <c r="A58" s="137" t="s">
        <v>71</v>
      </c>
      <c r="B58" s="116">
        <v>-2800793</v>
      </c>
      <c r="C58" s="91">
        <v>-1273284</v>
      </c>
      <c r="D58" s="91">
        <v>656467</v>
      </c>
      <c r="E58" s="91">
        <v>-73565</v>
      </c>
      <c r="F58" s="92">
        <v>15444</v>
      </c>
      <c r="G58" s="91">
        <f t="shared" si="5"/>
        <v>-3475731</v>
      </c>
    </row>
    <row r="59" spans="1:7" ht="11.4" thickTop="1" thickBot="1" x14ac:dyDescent="0.25">
      <c r="A59" s="137"/>
      <c r="B59" s="91"/>
      <c r="C59" s="91"/>
      <c r="D59" s="91"/>
      <c r="E59" s="91"/>
      <c r="F59" s="92"/>
      <c r="G59" s="91"/>
    </row>
    <row r="60" spans="1:7" ht="11.4" thickTop="1" thickBot="1" x14ac:dyDescent="0.25">
      <c r="A60" s="137" t="s">
        <v>187</v>
      </c>
      <c r="B60" s="131">
        <v>172675361</v>
      </c>
      <c r="C60" s="131">
        <v>128356718</v>
      </c>
      <c r="D60" s="131">
        <v>172590668</v>
      </c>
      <c r="E60" s="131">
        <v>83371826</v>
      </c>
      <c r="F60" s="132">
        <v>152354874</v>
      </c>
      <c r="G60" s="91">
        <f t="shared" ref="G60:G64" si="7">SUM(B60:F60)</f>
        <v>709349447</v>
      </c>
    </row>
    <row r="61" spans="1:7" ht="11.4" thickTop="1" thickBot="1" x14ac:dyDescent="0.25">
      <c r="A61" s="137" t="s">
        <v>188</v>
      </c>
      <c r="B61" s="131">
        <v>90456008</v>
      </c>
      <c r="C61" s="131">
        <v>82479279</v>
      </c>
      <c r="D61" s="131">
        <v>95954139</v>
      </c>
      <c r="E61" s="131">
        <v>54545464</v>
      </c>
      <c r="F61" s="131">
        <v>97125375</v>
      </c>
      <c r="G61" s="131">
        <f t="shared" si="7"/>
        <v>420560265</v>
      </c>
    </row>
    <row r="62" spans="1:7" ht="10.8" thickTop="1" x14ac:dyDescent="0.2">
      <c r="A62" s="137"/>
      <c r="B62" s="97"/>
      <c r="C62" s="97"/>
      <c r="D62" s="97"/>
      <c r="E62" s="97"/>
      <c r="F62" s="88"/>
      <c r="G62" s="95"/>
    </row>
    <row r="63" spans="1:7" x14ac:dyDescent="0.2">
      <c r="A63" s="137" t="s">
        <v>72</v>
      </c>
      <c r="B63" s="117"/>
      <c r="C63" s="117"/>
      <c r="D63" s="117"/>
      <c r="E63" s="117"/>
      <c r="F63" s="117"/>
      <c r="G63" s="117"/>
    </row>
    <row r="64" spans="1:7" ht="10.8" thickBot="1" x14ac:dyDescent="0.25">
      <c r="A64" s="113" t="s">
        <v>73</v>
      </c>
      <c r="B64" s="89">
        <v>852023</v>
      </c>
      <c r="C64" s="89">
        <v>173309</v>
      </c>
      <c r="D64" s="89">
        <v>1953081</v>
      </c>
      <c r="E64" s="89">
        <v>751785</v>
      </c>
      <c r="F64" s="90">
        <v>6322156</v>
      </c>
      <c r="G64" s="89">
        <f t="shared" ref="G64" si="8">SUM(B64:F64)</f>
        <v>10052354</v>
      </c>
    </row>
    <row r="68" spans="1:4" ht="15" customHeight="1" thickBot="1" x14ac:dyDescent="0.25">
      <c r="A68" s="111" t="s">
        <v>134</v>
      </c>
      <c r="B68" s="141" t="s">
        <v>152</v>
      </c>
      <c r="C68" s="141"/>
    </row>
    <row r="69" spans="1:4" ht="10.8" thickTop="1" x14ac:dyDescent="0.2">
      <c r="A69" s="142"/>
      <c r="B69" s="135">
        <v>46112</v>
      </c>
      <c r="C69" s="135">
        <v>45747</v>
      </c>
    </row>
    <row r="70" spans="1:4" ht="10.8" thickBot="1" x14ac:dyDescent="0.25">
      <c r="A70" s="142"/>
      <c r="B70" s="134" t="s">
        <v>169</v>
      </c>
      <c r="C70" s="134" t="s">
        <v>169</v>
      </c>
    </row>
    <row r="71" spans="1:4" ht="11.4" thickTop="1" thickBot="1" x14ac:dyDescent="0.25">
      <c r="A71" s="111" t="s">
        <v>71</v>
      </c>
      <c r="B71" s="91">
        <v>3183628</v>
      </c>
      <c r="C71" s="91">
        <v>-3475731</v>
      </c>
    </row>
    <row r="72" spans="1:4" ht="10.8" thickTop="1" x14ac:dyDescent="0.2">
      <c r="A72" s="113" t="s">
        <v>135</v>
      </c>
      <c r="B72" s="117">
        <v>-39381</v>
      </c>
      <c r="C72" s="117">
        <v>-20084</v>
      </c>
    </row>
    <row r="73" spans="1:4" x14ac:dyDescent="0.2">
      <c r="A73" s="113" t="s">
        <v>136</v>
      </c>
      <c r="B73" s="117">
        <v>3144247</v>
      </c>
      <c r="C73" s="117">
        <f>SUM(C71:C72)</f>
        <v>-3495815</v>
      </c>
    </row>
    <row r="74" spans="1:4" x14ac:dyDescent="0.2">
      <c r="A74" s="111" t="s">
        <v>133</v>
      </c>
      <c r="B74" s="95"/>
      <c r="C74" s="95"/>
    </row>
    <row r="75" spans="1:4" ht="10.8" thickBot="1" x14ac:dyDescent="0.25">
      <c r="A75" s="113" t="s">
        <v>137</v>
      </c>
      <c r="B75" s="89">
        <v>-2545444</v>
      </c>
      <c r="C75" s="89">
        <v>-2728698</v>
      </c>
    </row>
    <row r="76" spans="1:4" x14ac:dyDescent="0.2">
      <c r="A76" s="111" t="s">
        <v>171</v>
      </c>
      <c r="B76" s="95">
        <v>598803</v>
      </c>
      <c r="C76" s="95">
        <f>SUM(C73:C75)</f>
        <v>-6224513</v>
      </c>
      <c r="D76" s="95"/>
    </row>
    <row r="77" spans="1:4" x14ac:dyDescent="0.2">
      <c r="A77" s="113"/>
      <c r="B77" s="117"/>
      <c r="C77" s="117"/>
    </row>
    <row r="78" spans="1:4" x14ac:dyDescent="0.2">
      <c r="A78" s="43"/>
      <c r="C78" s="118"/>
    </row>
    <row r="79" spans="1:4" ht="12" customHeight="1" x14ac:dyDescent="0.2">
      <c r="A79" s="142" t="s">
        <v>138</v>
      </c>
      <c r="B79" s="135">
        <v>46112</v>
      </c>
      <c r="C79" s="135">
        <v>46022</v>
      </c>
    </row>
    <row r="80" spans="1:4" ht="12.6" customHeight="1" thickBot="1" x14ac:dyDescent="0.25">
      <c r="A80" s="142"/>
      <c r="B80" s="134" t="s">
        <v>169</v>
      </c>
      <c r="C80" s="134" t="s">
        <v>169</v>
      </c>
    </row>
    <row r="81" spans="1:3" ht="11.4" thickTop="1" thickBot="1" x14ac:dyDescent="0.25">
      <c r="A81" s="111" t="s">
        <v>139</v>
      </c>
      <c r="B81" s="91">
        <v>659181999</v>
      </c>
      <c r="C81" s="91">
        <v>660120898</v>
      </c>
    </row>
    <row r="82" spans="1:3" ht="12" customHeight="1" thickTop="1" x14ac:dyDescent="0.2">
      <c r="A82" s="111" t="s">
        <v>133</v>
      </c>
      <c r="B82" s="95"/>
      <c r="C82" s="95"/>
    </row>
    <row r="83" spans="1:3" ht="10.8" thickBot="1" x14ac:dyDescent="0.25">
      <c r="A83" s="113" t="s">
        <v>140</v>
      </c>
      <c r="B83" s="89">
        <v>2045360</v>
      </c>
      <c r="C83" s="89">
        <v>1992698</v>
      </c>
    </row>
    <row r="84" spans="1:3" ht="10.8" thickBot="1" x14ac:dyDescent="0.25">
      <c r="A84" s="111" t="s">
        <v>132</v>
      </c>
      <c r="B84" s="91">
        <f>B81+B83</f>
        <v>661227359</v>
      </c>
      <c r="C84" s="91">
        <f>C81+C83</f>
        <v>662113596</v>
      </c>
    </row>
    <row r="85" spans="1:3" ht="10.8" thickTop="1" x14ac:dyDescent="0.2">
      <c r="A85" s="43"/>
      <c r="B85" s="117"/>
      <c r="C85" s="117"/>
    </row>
    <row r="86" spans="1:3" x14ac:dyDescent="0.2">
      <c r="A86" s="111" t="s">
        <v>141</v>
      </c>
      <c r="B86" s="117"/>
      <c r="C86" s="117"/>
    </row>
    <row r="87" spans="1:3" x14ac:dyDescent="0.2">
      <c r="A87" s="111"/>
      <c r="B87" s="117"/>
      <c r="C87" s="117"/>
    </row>
    <row r="88" spans="1:3" x14ac:dyDescent="0.2">
      <c r="A88" s="111" t="s">
        <v>142</v>
      </c>
      <c r="B88" s="117">
        <v>391709362</v>
      </c>
      <c r="C88" s="117">
        <v>395386675</v>
      </c>
    </row>
    <row r="89" spans="1:3" x14ac:dyDescent="0.2">
      <c r="A89" s="111" t="s">
        <v>133</v>
      </c>
      <c r="B89" s="119"/>
      <c r="C89" s="119"/>
    </row>
    <row r="90" spans="1:3" ht="10.8" thickBot="1" x14ac:dyDescent="0.25">
      <c r="A90" s="113" t="s">
        <v>143</v>
      </c>
      <c r="B90" s="89">
        <v>66736525</v>
      </c>
      <c r="C90" s="89">
        <v>65113759</v>
      </c>
    </row>
    <row r="91" spans="1:3" ht="10.8" thickBot="1" x14ac:dyDescent="0.25">
      <c r="A91" s="111" t="s">
        <v>41</v>
      </c>
      <c r="B91" s="91">
        <f>B88+B90</f>
        <v>458445887</v>
      </c>
      <c r="C91" s="91">
        <f>C88+C90</f>
        <v>460500434</v>
      </c>
    </row>
    <row r="92" spans="1:3" ht="10.8" thickTop="1" x14ac:dyDescent="0.2"/>
  </sheetData>
  <mergeCells count="17">
    <mergeCell ref="G37:G38"/>
    <mergeCell ref="A49:A50"/>
    <mergeCell ref="B37:B38"/>
    <mergeCell ref="C37:C38"/>
    <mergeCell ref="D37:D38"/>
    <mergeCell ref="E37:E38"/>
    <mergeCell ref="F37:F38"/>
    <mergeCell ref="A19:A20"/>
    <mergeCell ref="E7:E8"/>
    <mergeCell ref="F7:F8"/>
    <mergeCell ref="G7:G8"/>
    <mergeCell ref="B7:B8"/>
    <mergeCell ref="C7:C8"/>
    <mergeCell ref="D7:D8"/>
    <mergeCell ref="B68:C68"/>
    <mergeCell ref="A79:A80"/>
    <mergeCell ref="A69:A70"/>
  </mergeCells>
  <pageMargins left="0.7" right="0.7" top="0.75" bottom="0.75" header="0.3" footer="0.3"/>
  <pageSetup paperSize="9" scale="72" fitToHeight="0" orientation="landscape" horizontalDpi="4294967295" verticalDpi="4294967295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B821C-3618-4157-A668-321BB8EA3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FBEAAD-3D2A-4DEF-AC5C-7B85181548D2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3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Index</vt:lpstr>
      <vt:lpstr>SOCI</vt:lpstr>
      <vt:lpstr>SOFP</vt:lpstr>
      <vt:lpstr>SOCE</vt:lpstr>
      <vt:lpstr>SOCF</vt:lpstr>
      <vt:lpstr>SEGMENT REPORTING</vt:lpstr>
      <vt:lpstr>SOFP!_Hlk64274243</vt:lpstr>
      <vt:lpstr>SOFP!_Hlk64274250</vt:lpstr>
      <vt:lpstr>SOFP!_Hlk64274258</vt:lpstr>
      <vt:lpstr>'SEGMENT REPORTING'!_Toc162208435</vt:lpstr>
      <vt:lpstr>SOCF!OLE_LINK6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2026-10-07T07:15:27Z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